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95" yWindow="-225" windowWidth="10965" windowHeight="9195" firstSheet="9" activeTab="11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مؤشرات جاذبية الاستثمار ج13-26" sheetId="12" r:id="rId10"/>
    <sheet name="التجارة عبر الحدود ج27" sheetId="2" r:id="rId11"/>
    <sheet name="القروض والانفاق الحكومي 28-29 " sheetId="15" r:id="rId12"/>
    <sheet name="Sheet1" sheetId="16" state="hidden" r:id="rId13"/>
  </sheets>
  <calcPr calcId="124519"/>
</workbook>
</file>

<file path=xl/calcChain.xml><?xml version="1.0" encoding="utf-8"?>
<calcChain xmlns="http://schemas.openxmlformats.org/spreadsheetml/2006/main">
  <c r="D32" i="8"/>
  <c r="E32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M56" i="15"/>
  <c r="M47"/>
  <c r="K41"/>
  <c r="K42"/>
  <c r="L42"/>
  <c r="M42"/>
  <c r="K47"/>
  <c r="L47"/>
  <c r="L48"/>
  <c r="M48"/>
  <c r="L52"/>
  <c r="M52"/>
  <c r="K53"/>
  <c r="L53"/>
  <c r="M53"/>
  <c r="K55"/>
  <c r="K56"/>
  <c r="L56"/>
  <c r="K58"/>
  <c r="L58"/>
  <c r="M58"/>
  <c r="M40"/>
  <c r="F8"/>
  <c r="G20" l="1"/>
  <c r="F20"/>
  <c r="D9"/>
  <c r="D30" s="1"/>
  <c r="E9"/>
  <c r="D27"/>
  <c r="E27"/>
  <c r="D23"/>
  <c r="E23"/>
  <c r="D22"/>
  <c r="E22"/>
  <c r="D19"/>
  <c r="E19"/>
  <c r="D16"/>
  <c r="E16"/>
  <c r="D21"/>
  <c r="E21"/>
  <c r="D12"/>
  <c r="E12"/>
  <c r="D11"/>
  <c r="E11"/>
  <c r="D10"/>
  <c r="E10"/>
  <c r="E8"/>
  <c r="E30" l="1"/>
  <c r="H15" l="1"/>
  <c r="F15"/>
  <c r="J15" s="1"/>
  <c r="D62"/>
  <c r="B62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3"/>
  <c r="O63"/>
  <c r="P63"/>
  <c r="P40"/>
  <c r="O40"/>
  <c r="N40"/>
  <c r="M63"/>
  <c r="L63"/>
  <c r="K63"/>
  <c r="J62"/>
  <c r="I62"/>
  <c r="H62"/>
  <c r="G62"/>
  <c r="F62"/>
  <c r="E62"/>
  <c r="C62"/>
  <c r="L40"/>
  <c r="K40"/>
  <c r="N62" l="1"/>
  <c r="M62"/>
  <c r="L62"/>
  <c r="K62"/>
  <c r="E20" i="11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G29"/>
  <c r="E30"/>
  <c r="F30"/>
  <c r="G30"/>
  <c r="E15"/>
  <c r="F15"/>
  <c r="G15"/>
  <c r="E16"/>
  <c r="F16"/>
  <c r="G16"/>
  <c r="E17"/>
  <c r="F17"/>
  <c r="G17"/>
  <c r="E18"/>
  <c r="F18"/>
  <c r="G18"/>
  <c r="E19"/>
  <c r="F19"/>
  <c r="G19"/>
  <c r="E13"/>
  <c r="F13"/>
  <c r="G13"/>
  <c r="E14"/>
  <c r="F14"/>
  <c r="G14"/>
  <c r="E9"/>
  <c r="F9"/>
  <c r="G9"/>
  <c r="E10"/>
  <c r="F10"/>
  <c r="G10"/>
  <c r="E11"/>
  <c r="F11"/>
  <c r="G11"/>
  <c r="E12"/>
  <c r="F12"/>
  <c r="G12"/>
  <c r="E8"/>
  <c r="F8"/>
  <c r="G8"/>
  <c r="G7"/>
  <c r="F7"/>
  <c r="E7"/>
  <c r="D16"/>
  <c r="D17"/>
  <c r="D18"/>
  <c r="D19"/>
  <c r="D20"/>
  <c r="D21"/>
  <c r="D22"/>
  <c r="D23"/>
  <c r="D24"/>
  <c r="D25"/>
  <c r="D26"/>
  <c r="D27"/>
  <c r="D28"/>
  <c r="D30"/>
  <c r="D8"/>
  <c r="D9"/>
  <c r="D10"/>
  <c r="D11"/>
  <c r="D12"/>
  <c r="D13"/>
  <c r="D14"/>
  <c r="D15"/>
  <c r="D7"/>
  <c r="C24"/>
  <c r="C25"/>
  <c r="C26"/>
  <c r="C27"/>
  <c r="C28"/>
  <c r="C30"/>
  <c r="C20"/>
  <c r="C21"/>
  <c r="C22"/>
  <c r="C23"/>
  <c r="C16"/>
  <c r="C17"/>
  <c r="C18"/>
  <c r="C19"/>
  <c r="C8"/>
  <c r="C9"/>
  <c r="C10"/>
  <c r="C11"/>
  <c r="C12"/>
  <c r="C13"/>
  <c r="C14"/>
  <c r="C15"/>
  <c r="C7"/>
  <c r="B15"/>
  <c r="B16"/>
  <c r="B17"/>
  <c r="B18"/>
  <c r="B19"/>
  <c r="B20"/>
  <c r="B21"/>
  <c r="B22"/>
  <c r="B23"/>
  <c r="B24"/>
  <c r="B25"/>
  <c r="B26"/>
  <c r="B27"/>
  <c r="B28"/>
  <c r="B30"/>
  <c r="B10"/>
  <c r="B11"/>
  <c r="B12"/>
  <c r="B13"/>
  <c r="B14"/>
  <c r="B8"/>
  <c r="B9"/>
  <c r="B7"/>
  <c r="C29" i="10"/>
  <c r="O62" i="15" s="1"/>
  <c r="D29" i="10"/>
  <c r="D29" i="11" s="1"/>
  <c r="E29" i="10"/>
  <c r="E29" i="11" s="1"/>
  <c r="F29" i="10"/>
  <c r="F29" i="11" s="1"/>
  <c r="G29" i="10"/>
  <c r="B29"/>
  <c r="B29" i="11" s="1"/>
  <c r="E31" i="8"/>
  <c r="D31"/>
  <c r="C31"/>
  <c r="B31"/>
  <c r="G28" i="7"/>
  <c r="F28"/>
  <c r="E28"/>
  <c r="D28"/>
  <c r="C28"/>
  <c r="B28"/>
  <c r="F28" i="6"/>
  <c r="G28"/>
  <c r="E28"/>
  <c r="D28"/>
  <c r="C28"/>
  <c r="B28"/>
  <c r="P62" i="15" l="1"/>
  <c r="C29" i="11"/>
  <c r="F19" i="8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2"/>
  <c r="G32"/>
  <c r="H32"/>
  <c r="I32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0"/>
  <c r="G10"/>
  <c r="F11"/>
  <c r="G11"/>
  <c r="H11"/>
  <c r="I11"/>
  <c r="F12"/>
  <c r="G12"/>
  <c r="H12"/>
  <c r="I12"/>
  <c r="F13"/>
  <c r="G13"/>
  <c r="H13"/>
  <c r="I13"/>
  <c r="I9"/>
  <c r="H9"/>
  <c r="G9"/>
  <c r="F9"/>
  <c r="I10" l="1"/>
  <c r="H10"/>
  <c r="K29" i="15"/>
  <c r="J29"/>
  <c r="J9"/>
  <c r="K9"/>
  <c r="J11"/>
  <c r="K11"/>
  <c r="K16"/>
  <c r="J16"/>
  <c r="J20"/>
  <c r="K20"/>
  <c r="F30"/>
  <c r="J27"/>
  <c r="K27"/>
  <c r="K24"/>
  <c r="J24"/>
  <c r="K8"/>
  <c r="J8"/>
  <c r="K26"/>
  <c r="J26"/>
  <c r="K19"/>
  <c r="J19"/>
  <c r="K10"/>
  <c r="J10"/>
  <c r="H30"/>
  <c r="B30"/>
  <c r="C30"/>
  <c r="E129" i="13"/>
  <c r="D129"/>
  <c r="C129"/>
  <c r="B129"/>
  <c r="E98"/>
  <c r="D98"/>
  <c r="C98"/>
  <c r="B98"/>
  <c r="E66"/>
  <c r="D66"/>
  <c r="C66"/>
  <c r="B66"/>
  <c r="E19" i="14"/>
  <c r="E29" s="1"/>
  <c r="F29"/>
  <c r="B29"/>
  <c r="C29"/>
  <c r="D29"/>
  <c r="G29"/>
  <c r="H31" i="8"/>
  <c r="I31"/>
  <c r="E6" i="5"/>
  <c r="E7"/>
  <c r="E8"/>
  <c r="E9"/>
  <c r="E10"/>
  <c r="E11"/>
  <c r="E12"/>
  <c r="E13"/>
  <c r="E14"/>
  <c r="E15"/>
  <c r="E16"/>
  <c r="E17"/>
  <c r="E18"/>
  <c r="E20"/>
  <c r="E21"/>
  <c r="E22"/>
  <c r="E23"/>
  <c r="E24"/>
  <c r="E25"/>
  <c r="E26"/>
  <c r="C27"/>
  <c r="D27"/>
  <c r="E27"/>
  <c r="I15" i="15" l="1"/>
  <c r="I30" s="1"/>
  <c r="G15"/>
  <c r="F31" i="8"/>
  <c r="G31"/>
  <c r="J30" i="15"/>
  <c r="H29" i="2"/>
  <c r="I29"/>
  <c r="F29"/>
  <c r="G29"/>
  <c r="C29"/>
  <c r="D29"/>
  <c r="E29"/>
  <c r="B29"/>
  <c r="K15" i="15" l="1"/>
  <c r="G30"/>
  <c r="K30" s="1"/>
</calcChain>
</file>

<file path=xl/sharedStrings.xml><?xml version="1.0" encoding="utf-8"?>
<sst xmlns="http://schemas.openxmlformats.org/spreadsheetml/2006/main" count="1705" uniqueCount="466">
  <si>
    <t>الدولة</t>
  </si>
  <si>
    <t>العملة</t>
  </si>
  <si>
    <t>المقابل بالدولار الامريكي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</si>
  <si>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</si>
  <si>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</si>
  <si>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</si>
  <si>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</si>
  <si>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</si>
  <si>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</si>
  <si>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</si>
  <si>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</si>
  <si>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</si>
  <si>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</si>
  <si>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Emirates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</si>
  <si>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</si>
  <si>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</si>
  <si>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</si>
  <si>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</si>
  <si>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</si>
  <si>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</si>
  <si>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</si>
  <si>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</si>
  <si>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</si>
  <si>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</si>
  <si>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</si>
  <si>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</si>
  <si>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</si>
  <si>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</si>
  <si>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</si>
  <si>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</si>
  <si>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</si>
  <si>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</si>
  <si>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</si>
  <si>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</si>
  <si>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</si>
  <si>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</si>
  <si>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</si>
  <si>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</si>
  <si>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</si>
  <si>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</si>
  <si>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Syria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</si>
  <si>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</si>
  <si>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</si>
  <si>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</si>
  <si>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</si>
  <si>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</si>
  <si>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</si>
  <si>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</si>
  <si>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</si>
  <si>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</si>
  <si>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</si>
  <si>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</si>
  <si>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</si>
  <si>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</si>
  <si>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</si>
  <si>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</si>
  <si>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</si>
  <si>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</si>
  <si>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</si>
  <si>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</si>
  <si>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</si>
  <si>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</si>
  <si>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</si>
  <si>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</si>
  <si>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</si>
  <si>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</si>
  <si>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</si>
  <si>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</si>
  <si>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</si>
  <si>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</si>
  <si>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</si>
  <si>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</si>
  <si>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</si>
  <si>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</si>
  <si>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</si>
  <si>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</si>
  <si>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</si>
  <si>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</si>
  <si>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</si>
  <si>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إجمالي عدد السكان </t>
  </si>
  <si>
    <t>عدد السكان الريفيين</t>
  </si>
  <si>
    <t>Total Population</t>
  </si>
  <si>
    <t>Rural Population</t>
  </si>
  <si>
    <t xml:space="preserve">Djibouti   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</si>
  <si>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</si>
  <si>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</si>
  <si>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</si>
  <si>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</si>
  <si>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</si>
  <si>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</si>
  <si>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Total Labour</t>
  </si>
  <si>
    <t>Agricultural Labour</t>
  </si>
  <si>
    <t>المساحة     :  بالالف هكتار</t>
  </si>
  <si>
    <t>Area         :  1000 Ha</t>
  </si>
  <si>
    <t>المساحة المزروعة  (1)</t>
  </si>
  <si>
    <t>نصيب الفرد من المساحة (هكتار)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</si>
  <si>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</si>
  <si>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</si>
  <si>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</si>
  <si>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</si>
  <si>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</si>
  <si>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</si>
  <si>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</si>
  <si>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</si>
  <si>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</si>
  <si>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</si>
  <si>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Somalia  </t>
  </si>
  <si>
    <t xml:space="preserve">Djibouti  </t>
  </si>
  <si>
    <t xml:space="preserve">Libya  </t>
  </si>
  <si>
    <t xml:space="preserve">Egypt 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</si>
  <si>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</si>
  <si>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</si>
  <si>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</si>
  <si>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</si>
  <si>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</si>
  <si>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</si>
  <si>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arable land</t>
  </si>
  <si>
    <t>-</t>
  </si>
  <si>
    <t xml:space="preserve">الصومال </t>
  </si>
  <si>
    <t xml:space="preserve">Somalia </t>
  </si>
  <si>
    <t xml:space="preserve">الكويت  </t>
  </si>
  <si>
    <t xml:space="preserve">Kuwait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</si>
  <si>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</si>
  <si>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</si>
  <si>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</si>
  <si>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</si>
  <si>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</si>
  <si>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(3) تشمل الأراضى المطرية والمتروكة</t>
  </si>
  <si>
    <t>مليون دولار امريكي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</si>
  <si>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</si>
  <si>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</si>
  <si>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</si>
  <si>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</si>
  <si>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</si>
  <si>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دولار امريكي</t>
  </si>
  <si>
    <t>U.S. Dollars</t>
  </si>
  <si>
    <t>متوسط نصيب الفرد من الناتج المحلي الاجمالي</t>
  </si>
  <si>
    <t>متوسط نصيب الفرد من  الناتج الزراعي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</si>
  <si>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</si>
  <si>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</si>
  <si>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</si>
  <si>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</si>
  <si>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</si>
  <si>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سورية</t>
  </si>
  <si>
    <t>المنطقة العربية</t>
  </si>
  <si>
    <t>المتوسط العالمي</t>
  </si>
  <si>
    <t>مؤشر الوساطة المالية والقدرات التمويلية</t>
  </si>
  <si>
    <t xml:space="preserve">مؤشر البيئة المؤسسية </t>
  </si>
  <si>
    <t>مؤشر بيئة أداء الأعمال</t>
  </si>
  <si>
    <t xml:space="preserve"> مؤشر حجم السوق وفرص وسهولة النفاذ إليه</t>
  </si>
  <si>
    <t>مؤشر الموارد البشرية والطبيعية</t>
  </si>
  <si>
    <t>مؤشر عناصر التكلفة</t>
  </si>
  <si>
    <t>مؤشر الأداء اللوجستي</t>
  </si>
  <si>
    <t xml:space="preserve">مؤشر الاتصالات وتكنولوجيا المعلومات </t>
  </si>
  <si>
    <t>مؤشر اقتصاديات التكتل</t>
  </si>
  <si>
    <t>مؤشر عوامل التميز والتقدم التكنولوجي</t>
  </si>
  <si>
    <t>مؤشر الاستقرار الاقتصادي الكلي</t>
  </si>
  <si>
    <t xml:space="preserve">تقلب معدل نمو الناتج  المحلي الإجمالي الحقيقي </t>
  </si>
  <si>
    <t>معدل التضخم</t>
  </si>
  <si>
    <t>تقلب سعر الصرف الحقيقي الفعال</t>
  </si>
  <si>
    <t>عدد أزمات سعر الصرف خلال السنوات العشر الأخيرة</t>
  </si>
  <si>
    <t>نسبة عجز أو فائض الحساب الجاري إلى الناتج المحلي الإجمالي</t>
  </si>
  <si>
    <t>نسبة عجز أو فائض الميزانية العمومية إلى الناتج المحلي الإجمالي</t>
  </si>
  <si>
    <t>نسبة الدين العام الإجمالي إلى الناتج المحلي الإجمالي</t>
  </si>
  <si>
    <t xml:space="preserve">مؤشرالوساطة المالية والقدرات التمويلية </t>
  </si>
  <si>
    <t>معدل عرض النقد بمفهومه الواسع إلى الناتج المحلي الإجمالي</t>
  </si>
  <si>
    <t>الائتمان المحلي الممنوح للقطاع الخاص كنسبة من الناتج المحلي الإجمالي</t>
  </si>
  <si>
    <t>القيمة السوقية للشركات المدرجة في سوق المال كنسبة من الناتج المحلي الإجمالي</t>
  </si>
  <si>
    <t>مؤشر البيئة المؤسسية</t>
  </si>
  <si>
    <t>المشاركة والمحاسبة</t>
  </si>
  <si>
    <t xml:space="preserve">الاستقرار السياسي وغياب العنف </t>
  </si>
  <si>
    <t xml:space="preserve">فعالية السياسات والاجراءات الحكومية </t>
  </si>
  <si>
    <t>نوعية الأطر التنظيمية</t>
  </si>
  <si>
    <t xml:space="preserve">سيادة القانون </t>
  </si>
  <si>
    <t>السيطرة على الفساد</t>
  </si>
  <si>
    <t xml:space="preserve">سهولة بدء الأعمال </t>
  </si>
  <si>
    <t xml:space="preserve">التعامل مع تراخيص البناء </t>
  </si>
  <si>
    <t xml:space="preserve">تسجيل الملكية </t>
  </si>
  <si>
    <t xml:space="preserve">الحصول على الكهرباء </t>
  </si>
  <si>
    <t>الحصول على الائتمان</t>
  </si>
  <si>
    <t xml:space="preserve">حماية المستثمرين </t>
  </si>
  <si>
    <t xml:space="preserve">تنفيذ العقود </t>
  </si>
  <si>
    <t>مؤشر حجم السوق وفرص وسهولة النفاذ</t>
  </si>
  <si>
    <t>الطلب المحلي الحقيقي للفرد</t>
  </si>
  <si>
    <t>تقلبات الطلب المحلي</t>
  </si>
  <si>
    <t xml:space="preserve">الأداء التجاري </t>
  </si>
  <si>
    <t>نسبة التجارة الخارجية إلى الناتج المحلي الإجمالي</t>
  </si>
  <si>
    <t xml:space="preserve"> تطبيق التعرفة الجمركية  </t>
  </si>
  <si>
    <t>الانفتاح على العالم الخارجي</t>
  </si>
  <si>
    <t>نصيب عوائد الموارد الطبيعية 
من إجمالي الناتج المحلي</t>
  </si>
  <si>
    <t>متوسط نمو إنتاجية العمل</t>
  </si>
  <si>
    <t>متوسط سنوات الدراسة للبالغين</t>
  </si>
  <si>
    <t>سنوات التعليم المتوقعة للأطفال</t>
  </si>
  <si>
    <t xml:space="preserve">ضريبة العمل والمساهمات
 كنسبة من الأرباح التجارية </t>
  </si>
  <si>
    <t>إجمالي معدل الضريبة 
كنسبة من الأرباح التجارية</t>
  </si>
  <si>
    <t>زمن دفع الضرائب
 بالساعات سنوياً</t>
  </si>
  <si>
    <t>تكلفة التصدير وفق الالتزامات الموثقة</t>
  </si>
  <si>
    <t xml:space="preserve"> كفاءة أداء التخليص الجمركي </t>
  </si>
  <si>
    <t>كفاءة أداء البنية التحتية للتجارة والنقل</t>
  </si>
  <si>
    <t xml:space="preserve">أداء الشحن الدولي </t>
  </si>
  <si>
    <t xml:space="preserve">جودة  وكفاءة الخدمات اللوجيستية </t>
  </si>
  <si>
    <t xml:space="preserve">  تتبع وتعقب الأداء</t>
  </si>
  <si>
    <t>زمن إنجاز الإجراءات</t>
  </si>
  <si>
    <t>مؤشرالاتصالات وتكنولوجيا المعلومات</t>
  </si>
  <si>
    <t>إشتراكات النطاق العريض 
(البرودباند)</t>
  </si>
  <si>
    <t>اشتراكات الهاتف الثابت لكل 100 نسمة</t>
  </si>
  <si>
    <t>نسبة مستخدمي الإنترنت من السكان</t>
  </si>
  <si>
    <t>اشتراكات الهاتف النقال لكل 100 من السكان</t>
  </si>
  <si>
    <t xml:space="preserve">  رصيد الاستثمار الأجنبي المباشر الوارد للدولة كنسبة من الإجمالي العالمي</t>
  </si>
  <si>
    <t xml:space="preserve">  الرصيد التراكمي لعدد اتفاقيات تشجيع الاستثمار التي أبرمتها الدولة </t>
  </si>
  <si>
    <t>تطور السوق</t>
  </si>
  <si>
    <t>تطور بيئة الأعمال</t>
  </si>
  <si>
    <t xml:space="preserve">المعرفة </t>
  </si>
  <si>
    <t xml:space="preserve">المشاركة في إجمالي طلبات التصميم 
(المباشرة وعبر نظام لاهاي) </t>
  </si>
  <si>
    <t>الحكومة الإلكترونية</t>
  </si>
  <si>
    <t>الاستثمارات الكلية</t>
  </si>
  <si>
    <t>الاستثمارات الزراعية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</si>
  <si>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</si>
  <si>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</si>
  <si>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</si>
  <si>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</si>
  <si>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</si>
  <si>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</si>
  <si>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</si>
  <si>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</si>
  <si>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جزر القمر</t>
  </si>
  <si>
    <t>تكلفة الاستيراد  (الامتثال لقوانين الحدود )</t>
  </si>
  <si>
    <t>تكلفة الاستيراد (الامتثال للشروط والمتطلبات المستندية)</t>
  </si>
  <si>
    <t>عدد المستندات اللازمة لإتمام التصدير (مستند)</t>
  </si>
  <si>
    <t>N/A</t>
  </si>
  <si>
    <t xml:space="preserve">  (التكلفة بالدولار)</t>
  </si>
  <si>
    <t>العالم</t>
  </si>
  <si>
    <t xml:space="preserve"> الوطن العربي</t>
  </si>
  <si>
    <t xml:space="preserve">(بالمليون دولار) </t>
  </si>
  <si>
    <t>(بالمليون دولار)</t>
  </si>
  <si>
    <t>مؤشر المتطلبات الأساسية</t>
  </si>
  <si>
    <t xml:space="preserve"> الترتيب من أصل 109 دولة </t>
  </si>
  <si>
    <t>Time to import (DAY)</t>
  </si>
  <si>
    <t>Time to export (DAY)</t>
  </si>
  <si>
    <t>Cost to export: Border compliance</t>
  </si>
  <si>
    <t xml:space="preserve"> (Cost: USD)</t>
  </si>
  <si>
    <t>Cost to export: Documentary compliance</t>
  </si>
  <si>
    <t>Cost to import: Border compliance</t>
  </si>
  <si>
    <t>Cost to import: Documentary compliance</t>
  </si>
  <si>
    <t xml:space="preserve"> Documentary to export (Number)</t>
  </si>
  <si>
    <t>World</t>
  </si>
  <si>
    <t>تكلفة التصدير (الامتثال لقوانين الحدود )</t>
  </si>
  <si>
    <t>تكلفة التصدير (الامتثال للشروط والمتطلبات المستندية)</t>
  </si>
  <si>
    <t xml:space="preserve">جدول رقم (27)  التجارة عبر الحدود </t>
  </si>
  <si>
    <t>Table (27) Trading across Borders</t>
  </si>
  <si>
    <t xml:space="preserve"> (1)دول الخليج العربي</t>
  </si>
  <si>
    <t xml:space="preserve"> (2)دول المغرب العربي  </t>
  </si>
  <si>
    <t xml:space="preserve"> (3)دول المشرق العربي</t>
  </si>
  <si>
    <t xml:space="preserve"> (4)دول الأداء المنخفض</t>
  </si>
  <si>
    <t>1- تشمل دول الإمارات و البحرين والسعودية، وسلطنة عُمان وقطر والكويت</t>
  </si>
  <si>
    <t>2- تشمل دول الأردن ولبنان ومصر</t>
  </si>
  <si>
    <t>3- تشمل دول تونس والجزائر والمغرب</t>
  </si>
  <si>
    <t xml:space="preserve">4- تشمل باقي الدول العربية </t>
  </si>
  <si>
    <t>Source: The Arab Organization for Investment Guarantee and Export Credit (ECCI),issue of the Investment Climate Report 2017</t>
  </si>
  <si>
    <t>المصدر: المؤسسة العربية لضمان الاستثمار وائتمان الصادرات (ضمان)، تقرير مناخ الاستثمار في الدول العربية 2017</t>
  </si>
  <si>
    <t>Ranking out of 109 countries</t>
  </si>
  <si>
    <t xml:space="preserve"> Individual  Share of Land(Ha)</t>
  </si>
  <si>
    <t xml:space="preserve"> Mashreq </t>
  </si>
  <si>
    <t xml:space="preserve">Low performance </t>
  </si>
  <si>
    <t>Maghreb</t>
  </si>
  <si>
    <t xml:space="preserve"> Gulf</t>
  </si>
  <si>
    <t>Arab Region</t>
  </si>
  <si>
    <t>الترتيب (Ranking)</t>
  </si>
  <si>
    <t>القيمة (Value)</t>
  </si>
  <si>
    <t xml:space="preserve">   المؤشر (Indicator)</t>
  </si>
  <si>
    <t xml:space="preserve">الاقليم (Region)                                              </t>
  </si>
  <si>
    <t>Prerequisites</t>
  </si>
  <si>
    <t>Macroeconomic stability</t>
  </si>
  <si>
    <t>Financial intermediation and financing capabilities</t>
  </si>
  <si>
    <t>Institutional environment</t>
  </si>
  <si>
    <t>DOING BUSINESS</t>
  </si>
  <si>
    <t xml:space="preserve"> Underlying Factors</t>
  </si>
  <si>
    <t>Market size, opportunities and accessibility</t>
  </si>
  <si>
    <t>Human and natural resources</t>
  </si>
  <si>
    <t>Cost elements</t>
  </si>
  <si>
    <t>Logistics performance</t>
  </si>
  <si>
    <t>Communications and Information Technology</t>
  </si>
  <si>
    <t>Positive Externalities Factors</t>
  </si>
  <si>
    <t>مؤشر العوامل الخارجية الايجابية</t>
  </si>
  <si>
    <t>Factors of excellence and technological progress</t>
  </si>
  <si>
    <t>Macroeconomic Stability</t>
  </si>
  <si>
    <t>Real GDP growth rate fluctuated</t>
  </si>
  <si>
    <t>Inflation rate</t>
  </si>
  <si>
    <t>Real exchange rate volatility effective</t>
  </si>
  <si>
    <t>Ratio of current account deficit or surplus to GDP</t>
  </si>
  <si>
    <t>The number of exchange rate crises during the last ten years</t>
  </si>
  <si>
    <t>Ratio of budget deficit or surplus to GDP</t>
  </si>
  <si>
    <t>Ratio of total public debt to GDP</t>
  </si>
  <si>
    <t xml:space="preserve"> Financial Structure and Financing Capacities </t>
  </si>
  <si>
    <t>The broad money supply rate to GDP</t>
  </si>
  <si>
    <t>Domestic credit granted to the private sector as a share of GDP</t>
  </si>
  <si>
    <t>The market value of listed companies as a percentage of GDP</t>
  </si>
  <si>
    <t>Institutional Environment</t>
  </si>
  <si>
    <t>Participation and accounting</t>
  </si>
  <si>
    <t>Political stability and the absence of violence</t>
  </si>
  <si>
    <t>Effectiveness of government policies and procedures</t>
  </si>
  <si>
    <t>Quality of regulatory frameworks</t>
  </si>
  <si>
    <t>Rule of law</t>
  </si>
  <si>
    <t>Control of corruption</t>
  </si>
  <si>
    <t>Ease of starting business</t>
  </si>
  <si>
    <t>Real domestic demand per capita</t>
  </si>
  <si>
    <t>Fluctuations in domestic demand</t>
  </si>
  <si>
    <t>Commercial performance</t>
  </si>
  <si>
    <t>Ratio of foreign trade to GDP</t>
  </si>
  <si>
    <t>Application of Tariff</t>
  </si>
  <si>
    <t>Openness to the outside world</t>
  </si>
  <si>
    <t xml:space="preserve"> Human and Natural Resources</t>
  </si>
  <si>
    <t>Share of returns of natural resources</t>
  </si>
  <si>
    <t>Average labor productivity growth</t>
  </si>
  <si>
    <t>Average years of schooling for adults</t>
  </si>
  <si>
    <t>Years of education expected for children</t>
  </si>
  <si>
    <t>Human Development</t>
  </si>
  <si>
    <t>Cost of export according to documented commitments</t>
  </si>
  <si>
    <t xml:space="preserve"> Logistics Performance</t>
  </si>
  <si>
    <t>Efficient performance of customs clearance</t>
  </si>
  <si>
    <t>Efficiency of infrastructure performance of trade and transport</t>
  </si>
  <si>
    <t>International shipping performance</t>
  </si>
  <si>
    <t>Quality and efficiency of logistics services</t>
  </si>
  <si>
    <t>Track and track performance</t>
  </si>
  <si>
    <t>Time of completion of proceedings</t>
  </si>
  <si>
    <t>Information and Communication Technology</t>
  </si>
  <si>
    <t>Broadband subscriptions</t>
  </si>
  <si>
    <t>Fixed line subscriptions per 100 inhabitants</t>
  </si>
  <si>
    <t>Percentage of Internet users of the population</t>
  </si>
  <si>
    <t>Mobile subscriptions per 100 inhabitants</t>
  </si>
  <si>
    <t>Agglomeration Economies</t>
  </si>
  <si>
    <t>مؤشر العوامل الكامنة</t>
  </si>
  <si>
    <t>The balance of foreign direct investment received by the State as a share of the world total</t>
  </si>
  <si>
    <t>Cumulative balance of the number of investment promotion agreements concluded by the State</t>
  </si>
  <si>
    <t xml:space="preserve">Differentiation and Technological Environment </t>
  </si>
  <si>
    <t>Market development</t>
  </si>
  <si>
    <t>Evolution of business environment</t>
  </si>
  <si>
    <t>Knowledge</t>
  </si>
  <si>
    <t>The electronic government</t>
  </si>
  <si>
    <t xml:space="preserve">Participate in total design requests (Direct and through the Hague system) 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</si>
  <si>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</si>
  <si>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</si>
  <si>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</si>
  <si>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1- Includes UAE, Bahrain, Saudi Arabia, Oman, Qatar and Kuwait</t>
  </si>
  <si>
    <t>2. Includes Jordan, Lebanon and Egypt</t>
  </si>
  <si>
    <t>3. Includes Tunisia, Algeria and Morocco</t>
  </si>
  <si>
    <t>4 - includes the rest of the other Arab countries</t>
  </si>
  <si>
    <t>Doing Business</t>
  </si>
  <si>
    <t>Table (1)Exchange Rate of Arab Currencies for  the Years 2015, 2016, 2017</t>
  </si>
  <si>
    <t>Table (2) Total and Rural Population 2015 - 2017</t>
  </si>
  <si>
    <t>Table (3) Total and Agricultural Labour Force 2015 - 2017</t>
  </si>
  <si>
    <t>جدول (3) القوى العاملة الكلية والزراعية خلال الفترة 2015 - 2017</t>
  </si>
  <si>
    <t xml:space="preserve">جدول (4) المساحة الجغرافية و المزروعة ونصيب الفرد من المساحة الجغرافية والمزروعة خلال عامي 2016 و 2017م </t>
  </si>
  <si>
    <t>Table (4)Total Geographic, Cultivated Areas and Individual  Share of Land, 2016 - 2017</t>
  </si>
  <si>
    <t>Table (5) Land Use 2016- 2017</t>
  </si>
  <si>
    <t>جدول (6) الناتج المحلي الاجمالي والناتج الزراعي (بالاسعار الجارية) خلال الفترة 2015-2017</t>
  </si>
  <si>
    <t xml:space="preserve">Table (6) Gross Domestic Product and Agricultural Product (Current Prices) 2015-2017 </t>
  </si>
  <si>
    <t>Table (7) Per  Capita of Gross Domestic Product and Agricultural Product,   2015-2017 (Current Prices)</t>
  </si>
  <si>
    <t>جدول (7) متوسط نصيب الفرد من الناتج المحلي الاجمالي والناتج الزراعي خلال الفترة 2015-2017(بالاسعار الجارية)</t>
  </si>
  <si>
    <t>Table (8) Total  and Agricultural Investments, 2015 - 2017</t>
  </si>
  <si>
    <t>جدول (8) إجمالي الاستثمارات الكلية والزراعية خلال الفترة 2015-2017</t>
  </si>
  <si>
    <t>Table (9) Foreign direct Investments  inflows – Arab Countries, 2010 - 2017</t>
  </si>
  <si>
    <t xml:space="preserve"> جدول (9)  تدفقات الاستثمارات الأجنبية المباشرة الواردة الى الدول العربية للفترة 2010-2017
</t>
  </si>
  <si>
    <t>متوسط الفترة 2010-2014</t>
  </si>
  <si>
    <t xml:space="preserve">جدول (10) تدفقات الاستثمارات الأجنبية المباشرة الصادرة من الدول العربية للفترة 2010-2017
</t>
  </si>
  <si>
    <t>Table (10) Foreign direct Investments outflows – Arab Countries, 2010 - 2017</t>
  </si>
  <si>
    <t>Table (11)  Foreign direct Investments  inward stock – Arab Countries, 2010 - 2017</t>
  </si>
  <si>
    <t xml:space="preserve">جدول (11)  أرصدة الاستثمارات الأجنبية المباشرة الواردة الى الدول العربية للفترة 2010-2017
</t>
  </si>
  <si>
    <t>Table (12) Foreign direct Investments  outward stock – Arab Countries, 2010 - 2017</t>
  </si>
  <si>
    <t xml:space="preserve">جدول (12)  أرصدة الاستثمارات الأجنبية المباشرة الصادرة من الدول العربية للفترة 2010-2017
</t>
  </si>
  <si>
    <t>جدول (13)  أداء مجموعات الدول في مجموعة المتطلبات الأساسية أو المسبقة لعام 2017</t>
  </si>
  <si>
    <t>Table (13) Arab Grouping Countries  Performance in Prerequisites in 2017</t>
  </si>
  <si>
    <t>Table (14) Arab Grouping Countries Performance in Underlying Factors,2017</t>
  </si>
  <si>
    <t xml:space="preserve"> جدول (14) أداء مجموعات الدول في مجموعة العوامل الكامنة لعام 2017</t>
  </si>
  <si>
    <t>Table (15) Arab Grouping Countries Performance in Positive Externalities Factors in 2017</t>
  </si>
  <si>
    <t xml:space="preserve"> جدول (15) أداء مجموعات الدول في مجموعة العوامل الخارجية الإيجابية لعام 2017</t>
  </si>
  <si>
    <t>Table (16) Arab Grouping Countries  Performance in the Macroeconomic Stability Indicator in 2017</t>
  </si>
  <si>
    <t>جدول (16) أداء مجموعات الدول في مؤشر الاستقرار الاقتصادي الكلي لعام 2017</t>
  </si>
  <si>
    <t>Table (17) Arab Grouping Countries  Performance in Financial Structure and Financing Capacities Indicator in 2017</t>
  </si>
  <si>
    <t>جدول (17) أداء مجموعات الدول في مؤشر الوساطة المالية والقدرات التمويلية لعام 2017</t>
  </si>
  <si>
    <t>Table (18) Arab Grouping Countries Performance in Institutional Environment Indicator in 2017</t>
  </si>
  <si>
    <t>جدول (18) أداء مجموعات الدول في مؤشر البيئة المؤسسية لعام 2017</t>
  </si>
  <si>
    <t>Table (19) Arab Grouping Countries Performance in DOING BUSINESS Indicator in 2017</t>
  </si>
  <si>
    <t>جدول (19) أداء مجموعات الدول في مؤشر بيئة أداء الأعمال لعام 2017</t>
  </si>
  <si>
    <t>Table (20) Arab Grouping Countries Performance in Market size, opportunities and accessibility Indicator in 2017</t>
  </si>
  <si>
    <t>جدول (20) أداء مجموعات الدول في مؤشر حجم السوق وفرص وسهولة النفاذ إليه لعام 2017</t>
  </si>
  <si>
    <t>Table (21) Arab Grouping Countries  Performance in Human and Natural Resources Indicator in 2017</t>
  </si>
  <si>
    <t>جدول (21) أداء مجموعات الدول في مؤشر الموارد البشرية والطبيعية لعام 2017</t>
  </si>
  <si>
    <t xml:space="preserve">Table (22) Arab Grouping Countries  Performance in Cost elements Indicator in 2017 </t>
  </si>
  <si>
    <t>جدول (22) أداء مجموعات الدول في مؤشر عناصر التكلفة لعام 2017</t>
  </si>
  <si>
    <t>Table (23)Arab Grouping Countries  Performance in Logistics Performance Indicator in 2017</t>
  </si>
  <si>
    <t>جدول (23) أداء مجموعات الدول العربية في مؤشر الأداء اللوجستي لعام 2017</t>
  </si>
  <si>
    <t>Table (24) Arab Grouping Countries  Performance in Information and Communication Technology Indicator in 2017</t>
  </si>
  <si>
    <t>جدول (24) أداء مجموعات الدول في مؤشر الاتصالات وتكنولوجيا المعلومات لعام 2017</t>
  </si>
  <si>
    <t>Table (25)Arab Grouping Countries  Performance in Agglomeration Economies Indicator in 2017</t>
  </si>
  <si>
    <t xml:space="preserve"> جدول (25) أداء مجموعات الدول في مؤشر اقتصاديات التكتل لعام 2017</t>
  </si>
  <si>
    <t>Table (26) Arab Grouping Countries  Performance in Differentiation and Technological Environment Indicator in 2017</t>
  </si>
  <si>
    <t>جدول (26) أداء مجموعات الدول العربية في مؤشر عوامل التميز والتقدم التكنولوجي لعام 2017</t>
  </si>
  <si>
    <t>الوطن العربي</t>
  </si>
  <si>
    <t xml:space="preserve">المصدر : الأونكتاد - تقرير الاستثمار في العالم 2018 </t>
  </si>
  <si>
    <t>جودة البنية التحتية</t>
  </si>
  <si>
    <t>Quality of infrastructure</t>
  </si>
  <si>
    <t>عدد الشركات المتعددة الجنسيات العاملة داخل الدولة</t>
  </si>
  <si>
    <t>Number of multinational companies operating within the country</t>
  </si>
  <si>
    <t>مؤشر ضمان  لجاذبيىة الاستثمار</t>
  </si>
  <si>
    <t>Investment attractiveness</t>
  </si>
  <si>
    <t xml:space="preserve">Enforcing Contracts </t>
  </si>
  <si>
    <t>المصدر: البنك الدولي، تقرير ممارسة الأعمال، 2018</t>
  </si>
  <si>
    <t>Source: world Bank, doing business report, 2018</t>
  </si>
  <si>
    <t>الوقت اللازم للتصدير: الامتثال للشروط والمتطلبات المستندية  (يوم)</t>
  </si>
  <si>
    <t>الوقت اللازم للاستيراد: الامتثال للشروط والمتطلبات المستندية (يوم)</t>
  </si>
  <si>
    <t xml:space="preserve"> الوقت اللازم للاستيراد: الامتثال لقوانين الحدود  (يوم)</t>
  </si>
  <si>
    <t>Paying Taxes - Total tax rate (% of profit)</t>
  </si>
  <si>
    <t>Paying Taxes - Time (hours per year)</t>
  </si>
  <si>
    <t>Labor tax and contributions_x000D_
  (% of profit)</t>
  </si>
  <si>
    <t>Protecting Minority Investors</t>
  </si>
  <si>
    <t xml:space="preserve">Getting Credit </t>
  </si>
  <si>
    <t>Registering Property</t>
  </si>
  <si>
    <t>Getting Electricity</t>
  </si>
  <si>
    <t>Dealing with Construction Permits</t>
  </si>
  <si>
    <t>C Franc</t>
  </si>
  <si>
    <t>Y Rial</t>
  </si>
  <si>
    <t>Share of Total Credit</t>
  </si>
  <si>
    <t>Total Credit</t>
  </si>
  <si>
    <t>Source: Worldometers (www.Worldometers.info)</t>
  </si>
  <si>
    <t>القروض الزراعية والسمكية</t>
  </si>
  <si>
    <t>إجمالي الائتمان</t>
  </si>
  <si>
    <t>نسبة الائتمان الموجه للزراعة من إجمالي الائتمان  (%)</t>
  </si>
  <si>
    <t>الائتمان الموجه للزراعة والاسماك</t>
  </si>
  <si>
    <t>الانفاق الحكومي على البحث والتطوير في قطاع الزراعة والاسماك</t>
  </si>
  <si>
    <t>Falw  Area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</si>
  <si>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</si>
  <si>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</si>
  <si>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</si>
  <si>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</si>
  <si>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</si>
  <si>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</si>
  <si>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</si>
  <si>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</si>
  <si>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</si>
  <si>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/>
  </si>
  <si>
    <t xml:space="preserve"> مؤشر التنمية البشرية </t>
  </si>
  <si>
    <t xml:space="preserve">Government expenditure on Agriculture </t>
  </si>
  <si>
    <t>جدول رقم (  28 ) القروض الزراعية والسمكية والإنفاق الحكومي على قطاع الزراعة والثروة السمكية</t>
  </si>
  <si>
    <t>جدول رقم (29) مؤشر التوجيه الزراعي للنفقات الحكومية</t>
  </si>
  <si>
    <t>حصة القيمة المضافة للزراعة من الناتج المحلي الإجمالي (%)</t>
  </si>
  <si>
    <t>المساحة الجغرافية</t>
  </si>
  <si>
    <t>Table (28) Agricultural and Fisheries  Credits and Government Expenditure on agricultural sector and fisheries</t>
  </si>
  <si>
    <t>Table (29)Agriculture orientation index for government expenditure</t>
  </si>
  <si>
    <t xml:space="preserve"> جدول  (1)الاسعار الرسمية لصرف العملات العربية للسنوات 2015، 2016، 2017</t>
  </si>
  <si>
    <t>جدول (2) العدد الكلي   للسكان  و عدد الريفيين خلال الفترة 2015 – 2017</t>
  </si>
  <si>
    <t>جدول (5) إستخدامات  الاراضى بالدول العربية لعامي 2016 و2017</t>
  </si>
  <si>
    <t>NA</t>
  </si>
  <si>
    <t>جملة المساحة الصالحة للزراعة (2)</t>
  </si>
  <si>
    <t xml:space="preserve"> (3)دول المشرق</t>
  </si>
  <si>
    <t>3- تشمل دول  الأردن ولبنان ومصر</t>
  </si>
  <si>
    <t>2- تشمل دول تونس والجزائر والمغرب</t>
  </si>
  <si>
    <t xml:space="preserve">2. Includes </t>
  </si>
  <si>
    <t xml:space="preserve"> Jordan, Lebanon and Egypt</t>
  </si>
  <si>
    <t xml:space="preserve">3. Includes </t>
  </si>
  <si>
    <t>Tunisia, Algeria and Morocco</t>
  </si>
  <si>
    <t xml:space="preserve">not available </t>
  </si>
  <si>
    <t>NA غير متوفرة</t>
  </si>
  <si>
    <t xml:space="preserve">Credit to Agriculture and Fisheries </t>
  </si>
  <si>
    <t>Loans to Agriculture, and Fishery</t>
  </si>
  <si>
    <t xml:space="preserve">Government expenditure on R&amp;D in agriculture and fisheries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</si>
</sst>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"/>
  </numFmts>
  <fonts count="6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1"/>
      <name val="Courier New"/>
      <family val="3"/>
    </font>
    <font>
      <sz val="12"/>
      <name val="Times New Roman"/>
      <family val="1"/>
    </font>
    <font>
      <b/>
      <sz val="11"/>
      <name val="Simplified Arabic"/>
      <family val="1"/>
    </font>
    <font>
      <sz val="11"/>
      <name val="Simplified Arabic"/>
      <family val="1"/>
    </font>
    <font>
      <sz val="14"/>
      <name val="Arial"/>
      <family val="2"/>
      <charset val="178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Sultan normal"/>
      <charset val="178"/>
    </font>
    <font>
      <b/>
      <sz val="12"/>
      <color theme="1"/>
      <name val="Sultan normal"/>
      <charset val="178"/>
    </font>
    <font>
      <b/>
      <sz val="8.5"/>
      <name val="Arial"/>
      <family val="2"/>
    </font>
    <font>
      <sz val="9"/>
      <name val="Arabic Transparent"/>
      <charset val="178"/>
    </font>
    <font>
      <b/>
      <sz val="10"/>
      <name val="Simplified Arabic"/>
      <family val="1"/>
    </font>
    <font>
      <sz val="9"/>
      <color rgb="FF666666"/>
      <name val="Lucida Console"/>
      <family val="3"/>
    </font>
    <font>
      <u/>
      <sz val="11"/>
      <color theme="10"/>
      <name val="Calibri"/>
      <family val="2"/>
      <charset val="178"/>
    </font>
    <font>
      <u/>
      <sz val="11"/>
      <name val="Calibri"/>
      <family val="2"/>
      <charset val="178"/>
    </font>
    <font>
      <b/>
      <sz val="11"/>
      <name val="Arial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Arial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Arial"/>
      <family val="2"/>
      <charset val="178"/>
      <scheme val="minor"/>
    </font>
    <font>
      <sz val="10.5"/>
      <name val="Times New Roman"/>
      <family val="1"/>
    </font>
    <font>
      <b/>
      <sz val="10.5"/>
      <name val="Arial"/>
      <family val="2"/>
      <scheme val="minor"/>
    </font>
    <font>
      <sz val="10.5"/>
      <name val="Arial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2"/>
      <color rgb="FFFF000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3" fillId="0" borderId="0"/>
    <xf numFmtId="0" fontId="23" fillId="0" borderId="0"/>
    <xf numFmtId="9" fontId="24" fillId="0" borderId="0" applyFont="0" applyFill="0" applyBorder="0" applyAlignment="0" applyProtection="0"/>
    <xf numFmtId="0" fontId="25" fillId="31" borderId="0" applyNumberFormat="0" applyBorder="0" applyAlignment="0" applyProtection="0"/>
    <xf numFmtId="0" fontId="43" fillId="0" borderId="55">
      <alignment horizontal="right" vertical="center" indent="1"/>
    </xf>
    <xf numFmtId="0" fontId="1" fillId="31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/>
    <xf numFmtId="164" fontId="20" fillId="0" borderId="15" xfId="0" applyNumberFormat="1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readingOrder="1"/>
    </xf>
    <xf numFmtId="0" fontId="21" fillId="0" borderId="0" xfId="0" applyFont="1" applyFill="1" applyAlignment="1">
      <alignment vertical="top" wrapText="1" readingOrder="1"/>
    </xf>
    <xf numFmtId="0" fontId="0" fillId="0" borderId="0" xfId="0" applyFill="1"/>
    <xf numFmtId="0" fontId="21" fillId="0" borderId="0" xfId="0" applyFont="1" applyFill="1" applyBorder="1" applyAlignment="1">
      <alignment vertical="top" wrapText="1" readingOrder="2"/>
    </xf>
    <xf numFmtId="0" fontId="29" fillId="0" borderId="0" xfId="0" applyFont="1" applyFill="1" applyAlignment="1">
      <alignment horizontal="left" readingOrder="1"/>
    </xf>
    <xf numFmtId="0" fontId="21" fillId="0" borderId="0" xfId="0" applyFont="1" applyFill="1" applyAlignment="1">
      <alignment vertical="top" wrapText="1" readingOrder="2"/>
    </xf>
    <xf numFmtId="0" fontId="20" fillId="0" borderId="0" xfId="0" applyFont="1" applyFill="1" applyAlignment="1">
      <alignment wrapText="1" readingOrder="2"/>
    </xf>
    <xf numFmtId="0" fontId="21" fillId="0" borderId="11" xfId="0" applyFont="1" applyFill="1" applyBorder="1" applyAlignment="1">
      <alignment wrapText="1" readingOrder="2"/>
    </xf>
    <xf numFmtId="0" fontId="30" fillId="0" borderId="31" xfId="0" applyFont="1" applyFill="1" applyBorder="1" applyAlignment="1">
      <alignment horizontal="center" readingOrder="2"/>
    </xf>
    <xf numFmtId="2" fontId="28" fillId="0" borderId="30" xfId="0" applyNumberFormat="1" applyFont="1" applyFill="1" applyBorder="1" applyAlignment="1">
      <alignment horizontal="center"/>
    </xf>
    <xf numFmtId="2" fontId="33" fillId="0" borderId="31" xfId="0" applyNumberFormat="1" applyFont="1" applyFill="1" applyBorder="1" applyAlignment="1">
      <alignment horizontal="center" vertical="center"/>
    </xf>
    <xf numFmtId="2" fontId="33" fillId="0" borderId="32" xfId="0" applyNumberFormat="1" applyFont="1" applyFill="1" applyBorder="1" applyAlignment="1">
      <alignment horizontal="center" vertical="center"/>
    </xf>
    <xf numFmtId="2" fontId="34" fillId="0" borderId="31" xfId="0" applyNumberFormat="1" applyFont="1" applyFill="1" applyBorder="1" applyAlignment="1">
      <alignment horizontal="center" vertical="center" readingOrder="2"/>
    </xf>
    <xf numFmtId="2" fontId="28" fillId="0" borderId="31" xfId="0" applyNumberFormat="1" applyFont="1" applyFill="1" applyBorder="1" applyAlignment="1">
      <alignment horizontal="center"/>
    </xf>
    <xf numFmtId="2" fontId="28" fillId="0" borderId="32" xfId="0" applyNumberFormat="1" applyFont="1" applyFill="1" applyBorder="1" applyAlignment="1">
      <alignment horizontal="center"/>
    </xf>
    <xf numFmtId="2" fontId="33" fillId="0" borderId="28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wrapText="1" readingOrder="2"/>
    </xf>
    <xf numFmtId="0" fontId="23" fillId="0" borderId="11" xfId="0" applyFont="1" applyFill="1" applyBorder="1" applyAlignment="1">
      <alignment wrapText="1" readingOrder="2"/>
    </xf>
    <xf numFmtId="2" fontId="35" fillId="0" borderId="31" xfId="0" applyNumberFormat="1" applyFont="1" applyFill="1" applyBorder="1" applyAlignment="1">
      <alignment horizontal="center" readingOrder="2"/>
    </xf>
    <xf numFmtId="2" fontId="22" fillId="0" borderId="29" xfId="0" applyNumberFormat="1" applyFont="1" applyFill="1" applyBorder="1" applyAlignment="1">
      <alignment horizontal="center"/>
    </xf>
    <xf numFmtId="2" fontId="35" fillId="0" borderId="44" xfId="0" applyNumberFormat="1" applyFont="1" applyFill="1" applyBorder="1" applyAlignment="1">
      <alignment horizontal="center" readingOrder="2"/>
    </xf>
    <xf numFmtId="2" fontId="35" fillId="0" borderId="53" xfId="0" applyNumberFormat="1" applyFont="1" applyFill="1" applyBorder="1" applyAlignment="1">
      <alignment horizontal="center" readingOrder="2"/>
    </xf>
    <xf numFmtId="2" fontId="35" fillId="0" borderId="54" xfId="0" applyNumberFormat="1" applyFont="1" applyFill="1" applyBorder="1" applyAlignment="1">
      <alignment horizontal="center" readingOrder="2"/>
    </xf>
    <xf numFmtId="0" fontId="30" fillId="0" borderId="0" xfId="0" applyFont="1" applyFill="1" applyBorder="1" applyAlignment="1">
      <alignment vertical="center" readingOrder="2"/>
    </xf>
    <xf numFmtId="0" fontId="37" fillId="0" borderId="0" xfId="0" applyFont="1" applyFill="1" applyAlignment="1"/>
    <xf numFmtId="1" fontId="37" fillId="0" borderId="0" xfId="0" applyNumberFormat="1" applyFont="1" applyFill="1" applyBorder="1" applyAlignment="1">
      <alignment vertical="center" readingOrder="1"/>
    </xf>
    <xf numFmtId="1" fontId="36" fillId="0" borderId="0" xfId="0" applyNumberFormat="1" applyFont="1" applyFill="1" applyBorder="1" applyAlignment="1">
      <alignment vertical="center" readingOrder="1"/>
    </xf>
    <xf numFmtId="0" fontId="36" fillId="0" borderId="0" xfId="0" applyFont="1" applyFill="1" applyBorder="1" applyAlignment="1">
      <alignment vertical="center" wrapText="1" readingOrder="2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8" fillId="0" borderId="0" xfId="0" applyFont="1" applyFill="1"/>
    <xf numFmtId="0" fontId="39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2" fontId="35" fillId="0" borderId="30" xfId="0" applyNumberFormat="1" applyFont="1" applyFill="1" applyBorder="1" applyAlignment="1">
      <alignment horizontal="center" readingOrder="2"/>
    </xf>
    <xf numFmtId="2" fontId="35" fillId="0" borderId="29" xfId="0" applyNumberFormat="1" applyFont="1" applyFill="1" applyBorder="1" applyAlignment="1">
      <alignment horizontal="center" readingOrder="2"/>
    </xf>
    <xf numFmtId="2" fontId="33" fillId="0" borderId="30" xfId="0" applyNumberFormat="1" applyFont="1" applyFill="1" applyBorder="1" applyAlignment="1">
      <alignment horizontal="center" vertical="center"/>
    </xf>
    <xf numFmtId="0" fontId="28" fillId="0" borderId="0" xfId="0" applyFont="1" applyFill="1"/>
    <xf numFmtId="1" fontId="0" fillId="0" borderId="0" xfId="0" applyNumberFormat="1" applyFill="1"/>
    <xf numFmtId="0" fontId="20" fillId="0" borderId="15" xfId="0" applyFont="1" applyFill="1" applyBorder="1" applyAlignment="1">
      <alignment horizontal="center" readingOrder="1"/>
    </xf>
    <xf numFmtId="0" fontId="20" fillId="0" borderId="15" xfId="0" applyFont="1" applyFill="1" applyBorder="1" applyAlignment="1">
      <alignment horizontal="center" readingOrder="2"/>
    </xf>
    <xf numFmtId="0" fontId="21" fillId="0" borderId="0" xfId="0" applyFont="1" applyFill="1" applyAlignment="1">
      <alignment horizontal="right" vertical="top" wrapText="1" readingOrder="2"/>
    </xf>
    <xf numFmtId="0" fontId="21" fillId="0" borderId="0" xfId="0" applyFont="1" applyFill="1" applyBorder="1" applyAlignment="1">
      <alignment horizontal="right" vertical="top" wrapText="1" readingOrder="2"/>
    </xf>
    <xf numFmtId="2" fontId="32" fillId="0" borderId="22" xfId="0" applyNumberFormat="1" applyFont="1" applyFill="1" applyBorder="1" applyAlignment="1">
      <alignment horizontal="center" readingOrder="1"/>
    </xf>
    <xf numFmtId="2" fontId="22" fillId="0" borderId="22" xfId="0" applyNumberFormat="1" applyFont="1" applyFill="1" applyBorder="1" applyAlignment="1">
      <alignment horizontal="center" readingOrder="2"/>
    </xf>
    <xf numFmtId="2" fontId="22" fillId="0" borderId="15" xfId="0" applyNumberFormat="1" applyFont="1" applyFill="1" applyBorder="1" applyAlignment="1">
      <alignment horizontal="center" readingOrder="2"/>
    </xf>
    <xf numFmtId="2" fontId="32" fillId="0" borderId="15" xfId="0" applyNumberFormat="1" applyFont="1" applyFill="1" applyBorder="1" applyAlignment="1">
      <alignment horizontal="center" readingOrder="1"/>
    </xf>
    <xf numFmtId="2" fontId="22" fillId="0" borderId="15" xfId="0" applyNumberFormat="1" applyFont="1" applyFill="1" applyBorder="1" applyAlignment="1">
      <alignment horizontal="center" readingOrder="1"/>
    </xf>
    <xf numFmtId="2" fontId="22" fillId="0" borderId="24" xfId="0" applyNumberFormat="1" applyFont="1" applyFill="1" applyBorder="1" applyAlignment="1">
      <alignment horizontal="center" readingOrder="1"/>
    </xf>
    <xf numFmtId="0" fontId="46" fillId="0" borderId="0" xfId="0" applyFont="1" applyFill="1" applyAlignment="1">
      <alignment horizontal="right" readingOrder="2"/>
    </xf>
    <xf numFmtId="0" fontId="27" fillId="0" borderId="0" xfId="0" applyFont="1" applyFill="1" applyAlignment="1">
      <alignment horizontal="left" readingOrder="1"/>
    </xf>
    <xf numFmtId="0" fontId="0" fillId="0" borderId="0" xfId="0" applyFill="1" applyBorder="1"/>
    <xf numFmtId="0" fontId="44" fillId="0" borderId="0" xfId="0" applyFont="1" applyFill="1" applyAlignment="1">
      <alignment horizontal="center" readingOrder="2"/>
    </xf>
    <xf numFmtId="0" fontId="37" fillId="0" borderId="0" xfId="0" applyFont="1" applyFill="1" applyAlignment="1">
      <alignment horizontal="center" vertical="center"/>
    </xf>
    <xf numFmtId="0" fontId="36" fillId="0" borderId="15" xfId="0" applyFont="1" applyFill="1" applyBorder="1" applyAlignment="1">
      <alignment horizontal="center" vertical="center" readingOrder="1"/>
    </xf>
    <xf numFmtId="165" fontId="37" fillId="0" borderId="15" xfId="0" applyNumberFormat="1" applyFont="1" applyFill="1" applyBorder="1" applyAlignment="1">
      <alignment horizontal="center" vertical="center" readingOrder="1"/>
    </xf>
    <xf numFmtId="165" fontId="36" fillId="0" borderId="15" xfId="0" applyNumberFormat="1" applyFont="1" applyFill="1" applyBorder="1" applyAlignment="1">
      <alignment horizontal="center" vertical="center" readingOrder="1"/>
    </xf>
    <xf numFmtId="1" fontId="37" fillId="0" borderId="15" xfId="0" applyNumberFormat="1" applyFont="1" applyFill="1" applyBorder="1" applyAlignment="1">
      <alignment horizontal="center" vertical="center" readingOrder="1"/>
    </xf>
    <xf numFmtId="1" fontId="36" fillId="0" borderId="15" xfId="0" applyNumberFormat="1" applyFont="1" applyFill="1" applyBorder="1" applyAlignment="1">
      <alignment horizontal="center" vertical="center" readingOrder="1"/>
    </xf>
    <xf numFmtId="0" fontId="42" fillId="0" borderId="15" xfId="0" applyFont="1" applyFill="1" applyBorder="1" applyAlignment="1">
      <alignment horizontal="center" vertical="top" wrapText="1" readingOrder="2"/>
    </xf>
    <xf numFmtId="0" fontId="42" fillId="0" borderId="22" xfId="0" applyFont="1" applyFill="1" applyBorder="1" applyAlignment="1">
      <alignment horizontal="center" vertical="top" wrapText="1" readingOrder="2"/>
    </xf>
    <xf numFmtId="0" fontId="42" fillId="0" borderId="24" xfId="0" applyFont="1" applyFill="1" applyBorder="1" applyAlignment="1">
      <alignment horizontal="center" vertical="top" wrapText="1" readingOrder="2"/>
    </xf>
    <xf numFmtId="165" fontId="37" fillId="0" borderId="15" xfId="0" applyNumberFormat="1" applyFont="1" applyFill="1" applyBorder="1" applyAlignment="1">
      <alignment horizontal="center" vertical="center" readingOrder="2"/>
    </xf>
    <xf numFmtId="1" fontId="37" fillId="0" borderId="15" xfId="0" applyNumberFormat="1" applyFont="1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right"/>
    </xf>
    <xf numFmtId="0" fontId="20" fillId="0" borderId="0" xfId="0" applyFont="1" applyFill="1" applyAlignment="1">
      <alignment vertical="top" wrapText="1" readingOrder="1"/>
    </xf>
    <xf numFmtId="2" fontId="41" fillId="0" borderId="15" xfId="0" applyNumberFormat="1" applyFont="1" applyFill="1" applyBorder="1" applyAlignment="1">
      <alignment horizontal="center" readingOrder="1"/>
    </xf>
    <xf numFmtId="2" fontId="41" fillId="0" borderId="24" xfId="0" applyNumberFormat="1" applyFont="1" applyFill="1" applyBorder="1" applyAlignment="1">
      <alignment horizontal="center" readingOrder="1"/>
    </xf>
    <xf numFmtId="2" fontId="41" fillId="0" borderId="22" xfId="0" applyNumberFormat="1" applyFont="1" applyFill="1" applyBorder="1" applyAlignment="1">
      <alignment horizontal="center" readingOrder="1"/>
    </xf>
    <xf numFmtId="2" fontId="41" fillId="0" borderId="27" xfId="0" applyNumberFormat="1" applyFont="1" applyFill="1" applyBorder="1" applyAlignment="1">
      <alignment horizontal="center" readingOrder="1"/>
    </xf>
    <xf numFmtId="2" fontId="41" fillId="0" borderId="59" xfId="0" applyNumberFormat="1" applyFont="1" applyFill="1" applyBorder="1" applyAlignment="1">
      <alignment horizontal="center" readingOrder="1"/>
    </xf>
    <xf numFmtId="2" fontId="41" fillId="0" borderId="26" xfId="0" applyNumberFormat="1" applyFont="1" applyFill="1" applyBorder="1" applyAlignment="1">
      <alignment horizontal="center" readingOrder="1"/>
    </xf>
    <xf numFmtId="2" fontId="41" fillId="0" borderId="60" xfId="0" applyNumberFormat="1" applyFont="1" applyFill="1" applyBorder="1" applyAlignment="1">
      <alignment horizontal="center" readingOrder="1"/>
    </xf>
    <xf numFmtId="2" fontId="41" fillId="0" borderId="61" xfId="0" applyNumberFormat="1" applyFont="1" applyFill="1" applyBorder="1" applyAlignment="1">
      <alignment horizontal="center" readingOrder="1"/>
    </xf>
    <xf numFmtId="2" fontId="41" fillId="0" borderId="23" xfId="0" applyNumberFormat="1" applyFont="1" applyFill="1" applyBorder="1" applyAlignment="1">
      <alignment horizontal="center" readingOrder="1"/>
    </xf>
    <xf numFmtId="0" fontId="21" fillId="0" borderId="0" xfId="0" applyFont="1" applyFill="1" applyBorder="1" applyAlignment="1">
      <alignment horizontal="left" vertical="center" wrapText="1" readingOrder="1"/>
    </xf>
    <xf numFmtId="1" fontId="37" fillId="0" borderId="0" xfId="0" applyNumberFormat="1" applyFont="1" applyFill="1" applyBorder="1" applyAlignment="1">
      <alignment horizontal="center" vertical="center" readingOrder="1"/>
    </xf>
    <xf numFmtId="0" fontId="37" fillId="0" borderId="0" xfId="0" applyFont="1" applyFill="1" applyAlignment="1">
      <alignment horizontal="right" vertical="center" readingOrder="2"/>
    </xf>
    <xf numFmtId="2" fontId="22" fillId="0" borderId="30" xfId="0" applyNumberFormat="1" applyFont="1" applyFill="1" applyBorder="1" applyAlignment="1">
      <alignment horizontal="center"/>
    </xf>
    <xf numFmtId="2" fontId="22" fillId="0" borderId="31" xfId="0" applyNumberFormat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 readingOrder="2"/>
    </xf>
    <xf numFmtId="0" fontId="20" fillId="33" borderId="22" xfId="0" applyFont="1" applyFill="1" applyBorder="1" applyAlignment="1">
      <alignment horizontal="center" readingOrder="1"/>
    </xf>
    <xf numFmtId="0" fontId="42" fillId="0" borderId="23" xfId="0" applyFont="1" applyFill="1" applyBorder="1" applyAlignment="1">
      <alignment horizontal="center" vertical="top" wrapText="1" readingOrder="2"/>
    </xf>
    <xf numFmtId="0" fontId="42" fillId="0" borderId="26" xfId="0" applyFont="1" applyFill="1" applyBorder="1" applyAlignment="1">
      <alignment horizontal="center" vertical="top" wrapText="1" readingOrder="2"/>
    </xf>
    <xf numFmtId="0" fontId="42" fillId="0" borderId="60" xfId="0" applyFont="1" applyFill="1" applyBorder="1" applyAlignment="1">
      <alignment horizontal="center" vertical="top" wrapText="1" readingOrder="2"/>
    </xf>
    <xf numFmtId="0" fontId="42" fillId="0" borderId="61" xfId="0" applyFont="1" applyFill="1" applyBorder="1" applyAlignment="1">
      <alignment horizontal="center" wrapText="1" readingOrder="2"/>
    </xf>
    <xf numFmtId="0" fontId="42" fillId="0" borderId="27" xfId="0" applyFont="1" applyFill="1" applyBorder="1" applyAlignment="1">
      <alignment horizontal="center" wrapText="1" readingOrder="2"/>
    </xf>
    <xf numFmtId="0" fontId="42" fillId="0" borderId="27" xfId="0" applyFont="1" applyFill="1" applyBorder="1" applyAlignment="1">
      <alignment horizontal="center" vertical="top" wrapText="1" readingOrder="2"/>
    </xf>
    <xf numFmtId="0" fontId="42" fillId="0" borderId="59" xfId="0" applyFont="1" applyFill="1" applyBorder="1" applyAlignment="1">
      <alignment horizontal="center" wrapText="1" readingOrder="2"/>
    </xf>
    <xf numFmtId="2" fontId="22" fillId="0" borderId="61" xfId="0" applyNumberFormat="1" applyFont="1" applyFill="1" applyBorder="1" applyAlignment="1">
      <alignment horizontal="center" readingOrder="2"/>
    </xf>
    <xf numFmtId="2" fontId="22" fillId="0" borderId="27" xfId="0" applyNumberFormat="1" applyFont="1" applyFill="1" applyBorder="1" applyAlignment="1">
      <alignment horizontal="center" readingOrder="2"/>
    </xf>
    <xf numFmtId="2" fontId="22" fillId="0" borderId="27" xfId="0" applyNumberFormat="1" applyFont="1" applyFill="1" applyBorder="1" applyAlignment="1">
      <alignment horizontal="center" readingOrder="1"/>
    </xf>
    <xf numFmtId="2" fontId="22" fillId="0" borderId="59" xfId="0" applyNumberFormat="1" applyFont="1" applyFill="1" applyBorder="1" applyAlignment="1">
      <alignment horizontal="center" readingOrder="1"/>
    </xf>
    <xf numFmtId="0" fontId="29" fillId="0" borderId="0" xfId="0" applyFont="1" applyFill="1" applyAlignment="1">
      <alignment horizontal="right" readingOrder="2"/>
    </xf>
    <xf numFmtId="0" fontId="47" fillId="0" borderId="0" xfId="0" applyFont="1" applyFill="1" applyAlignment="1">
      <alignment horizontal="right" readingOrder="2"/>
    </xf>
    <xf numFmtId="1" fontId="37" fillId="0" borderId="0" xfId="0" applyNumberFormat="1" applyFont="1" applyFill="1" applyBorder="1" applyAlignment="1">
      <alignment horizontal="left" vertical="center" readingOrder="1"/>
    </xf>
    <xf numFmtId="1" fontId="37" fillId="0" borderId="43" xfId="0" applyNumberFormat="1" applyFont="1" applyFill="1" applyBorder="1" applyAlignment="1">
      <alignment horizontal="left" vertical="center" readingOrder="1"/>
    </xf>
    <xf numFmtId="165" fontId="42" fillId="0" borderId="15" xfId="0" applyNumberFormat="1" applyFont="1" applyFill="1" applyBorder="1" applyAlignment="1">
      <alignment horizontal="center" wrapText="1" readingOrder="2"/>
    </xf>
    <xf numFmtId="165" fontId="42" fillId="0" borderId="22" xfId="0" applyNumberFormat="1" applyFont="1" applyFill="1" applyBorder="1" applyAlignment="1">
      <alignment horizontal="center" vertical="top" wrapText="1" readingOrder="2"/>
    </xf>
    <xf numFmtId="165" fontId="42" fillId="0" borderId="15" xfId="0" applyNumberFormat="1" applyFont="1" applyFill="1" applyBorder="1" applyAlignment="1">
      <alignment horizontal="center" vertical="top" wrapText="1" readingOrder="2"/>
    </xf>
    <xf numFmtId="165" fontId="42" fillId="0" borderId="24" xfId="0" applyNumberFormat="1" applyFont="1" applyFill="1" applyBorder="1" applyAlignment="1">
      <alignment horizontal="center" vertical="top" wrapText="1" readingOrder="2"/>
    </xf>
    <xf numFmtId="0" fontId="42" fillId="0" borderId="61" xfId="0" applyFont="1" applyFill="1" applyBorder="1" applyAlignment="1">
      <alignment horizontal="center" vertical="top" wrapText="1" readingOrder="2"/>
    </xf>
    <xf numFmtId="0" fontId="42" fillId="0" borderId="59" xfId="0" applyFont="1" applyFill="1" applyBorder="1" applyAlignment="1">
      <alignment horizontal="center" vertical="top" wrapText="1" readingOrder="2"/>
    </xf>
    <xf numFmtId="0" fontId="40" fillId="0" borderId="16" xfId="0" applyFont="1" applyFill="1" applyBorder="1" applyAlignment="1">
      <alignment vertical="center" wrapText="1"/>
    </xf>
    <xf numFmtId="1" fontId="37" fillId="0" borderId="43" xfId="0" applyNumberFormat="1" applyFont="1" applyFill="1" applyBorder="1" applyAlignment="1">
      <alignment vertical="center" readingOrder="1"/>
    </xf>
    <xf numFmtId="0" fontId="37" fillId="0" borderId="0" xfId="0" applyFont="1" applyFill="1" applyAlignment="1">
      <alignment horizontal="left"/>
    </xf>
    <xf numFmtId="0" fontId="21" fillId="0" borderId="11" xfId="0" applyFont="1" applyFill="1" applyBorder="1" applyAlignment="1">
      <alignment vertical="top" wrapText="1" readingOrder="2"/>
    </xf>
    <xf numFmtId="0" fontId="21" fillId="0" borderId="0" xfId="0" applyFont="1" applyFill="1" applyAlignment="1">
      <alignment vertical="center" wrapText="1" readingOrder="1"/>
    </xf>
    <xf numFmtId="0" fontId="20" fillId="33" borderId="15" xfId="0" applyFont="1" applyFill="1" applyBorder="1" applyAlignment="1">
      <alignment horizontal="center" readingOrder="2"/>
    </xf>
    <xf numFmtId="166" fontId="20" fillId="0" borderId="15" xfId="0" applyNumberFormat="1" applyFont="1" applyFill="1" applyBorder="1" applyAlignment="1">
      <alignment horizontal="center" readingOrder="1"/>
    </xf>
    <xf numFmtId="0" fontId="0" fillId="34" borderId="0" xfId="0" applyFill="1"/>
    <xf numFmtId="2" fontId="22" fillId="0" borderId="0" xfId="0" applyNumberFormat="1" applyFont="1" applyFill="1" applyBorder="1" applyAlignment="1">
      <alignment horizontal="center" readingOrder="2"/>
    </xf>
    <xf numFmtId="0" fontId="21" fillId="0" borderId="0" xfId="0" applyFont="1" applyFill="1" applyAlignment="1">
      <alignment vertical="top" readingOrder="2"/>
    </xf>
    <xf numFmtId="0" fontId="20" fillId="0" borderId="0" xfId="0" applyFont="1" applyFill="1" applyAlignment="1">
      <alignment vertical="top" readingOrder="2"/>
    </xf>
    <xf numFmtId="0" fontId="28" fillId="34" borderId="0" xfId="0" applyFont="1" applyFill="1"/>
    <xf numFmtId="0" fontId="51" fillId="0" borderId="0" xfId="48" applyFont="1" applyFill="1" applyAlignment="1" applyProtection="1"/>
    <xf numFmtId="0" fontId="21" fillId="35" borderId="30" xfId="0" applyFont="1" applyFill="1" applyBorder="1" applyAlignment="1">
      <alignment horizontal="center" readingOrder="2"/>
    </xf>
    <xf numFmtId="0" fontId="21" fillId="35" borderId="31" xfId="0" applyFont="1" applyFill="1" applyBorder="1" applyAlignment="1">
      <alignment horizontal="center" readingOrder="2"/>
    </xf>
    <xf numFmtId="0" fontId="21" fillId="35" borderId="29" xfId="0" applyFont="1" applyFill="1" applyBorder="1" applyAlignment="1">
      <alignment horizontal="center" readingOrder="2"/>
    </xf>
    <xf numFmtId="0" fontId="21" fillId="35" borderId="35" xfId="0" applyFont="1" applyFill="1" applyBorder="1" applyAlignment="1">
      <alignment horizontal="center" readingOrder="2"/>
    </xf>
    <xf numFmtId="2" fontId="21" fillId="35" borderId="35" xfId="0" applyNumberFormat="1" applyFont="1" applyFill="1" applyBorder="1" applyAlignment="1">
      <alignment horizontal="center" readingOrder="2"/>
    </xf>
    <xf numFmtId="2" fontId="21" fillId="35" borderId="57" xfId="0" applyNumberFormat="1" applyFont="1" applyFill="1" applyBorder="1" applyAlignment="1">
      <alignment horizontal="center" readingOrder="2"/>
    </xf>
    <xf numFmtId="0" fontId="21" fillId="35" borderId="32" xfId="0" applyFont="1" applyFill="1" applyBorder="1" applyAlignment="1">
      <alignment horizontal="center" readingOrder="2"/>
    </xf>
    <xf numFmtId="0" fontId="22" fillId="35" borderId="35" xfId="0" applyFont="1" applyFill="1" applyBorder="1" applyAlignment="1">
      <alignment horizontal="center" readingOrder="2"/>
    </xf>
    <xf numFmtId="0" fontId="52" fillId="0" borderId="0" xfId="0" applyFont="1" applyFill="1"/>
    <xf numFmtId="3" fontId="32" fillId="0" borderId="0" xfId="0" applyNumberFormat="1" applyFont="1" applyFill="1"/>
    <xf numFmtId="2" fontId="28" fillId="0" borderId="0" xfId="0" applyNumberFormat="1" applyFont="1" applyFill="1"/>
    <xf numFmtId="0" fontId="21" fillId="35" borderId="28" xfId="0" applyFont="1" applyFill="1" applyBorder="1" applyAlignment="1">
      <alignment horizontal="center" readingOrder="2"/>
    </xf>
    <xf numFmtId="0" fontId="21" fillId="35" borderId="17" xfId="0" applyFont="1" applyFill="1" applyBorder="1" applyAlignment="1">
      <alignment horizontal="center" readingOrder="2"/>
    </xf>
    <xf numFmtId="0" fontId="26" fillId="35" borderId="33" xfId="0" applyFont="1" applyFill="1" applyBorder="1" applyAlignment="1">
      <alignment horizontal="center" readingOrder="2"/>
    </xf>
    <xf numFmtId="0" fontId="21" fillId="35" borderId="44" xfId="0" applyFont="1" applyFill="1" applyBorder="1" applyAlignment="1">
      <alignment horizontal="center"/>
    </xf>
    <xf numFmtId="0" fontId="21" fillId="35" borderId="45" xfId="0" applyFont="1" applyFill="1" applyBorder="1" applyAlignment="1">
      <alignment horizontal="center"/>
    </xf>
    <xf numFmtId="0" fontId="21" fillId="35" borderId="20" xfId="0" applyFont="1" applyFill="1" applyBorder="1" applyAlignment="1">
      <alignment horizontal="center"/>
    </xf>
    <xf numFmtId="0" fontId="26" fillId="35" borderId="18" xfId="0" applyFont="1" applyFill="1" applyBorder="1" applyAlignment="1">
      <alignment horizontal="center" readingOrder="2"/>
    </xf>
    <xf numFmtId="0" fontId="26" fillId="35" borderId="20" xfId="0" applyFont="1" applyFill="1" applyBorder="1" applyAlignment="1">
      <alignment horizontal="center" readingOrder="2"/>
    </xf>
    <xf numFmtId="2" fontId="52" fillId="0" borderId="46" xfId="0" applyNumberFormat="1" applyFont="1" applyFill="1" applyBorder="1" applyAlignment="1">
      <alignment horizontal="center"/>
    </xf>
    <xf numFmtId="2" fontId="52" fillId="0" borderId="47" xfId="0" applyNumberFormat="1" applyFont="1" applyFill="1" applyBorder="1" applyAlignment="1">
      <alignment horizontal="center"/>
    </xf>
    <xf numFmtId="2" fontId="52" fillId="0" borderId="34" xfId="0" applyNumberFormat="1" applyFont="1" applyFill="1" applyBorder="1" applyAlignment="1">
      <alignment horizontal="center"/>
    </xf>
    <xf numFmtId="2" fontId="52" fillId="0" borderId="48" xfId="0" applyNumberFormat="1" applyFont="1" applyFill="1" applyBorder="1" applyAlignment="1">
      <alignment horizontal="center"/>
    </xf>
    <xf numFmtId="2" fontId="52" fillId="0" borderId="49" xfId="0" applyNumberFormat="1" applyFont="1" applyFill="1" applyBorder="1" applyAlignment="1">
      <alignment horizontal="center"/>
    </xf>
    <xf numFmtId="2" fontId="52" fillId="0" borderId="50" xfId="0" applyNumberFormat="1" applyFont="1" applyFill="1" applyBorder="1" applyAlignment="1">
      <alignment horizontal="center"/>
    </xf>
    <xf numFmtId="2" fontId="52" fillId="35" borderId="36" xfId="0" applyNumberFormat="1" applyFont="1" applyFill="1" applyBorder="1" applyAlignment="1">
      <alignment horizontal="center"/>
    </xf>
    <xf numFmtId="2" fontId="52" fillId="35" borderId="38" xfId="0" applyNumberFormat="1" applyFont="1" applyFill="1" applyBorder="1" applyAlignment="1">
      <alignment horizontal="center"/>
    </xf>
    <xf numFmtId="0" fontId="26" fillId="35" borderId="39" xfId="0" applyFont="1" applyFill="1" applyBorder="1" applyAlignment="1">
      <alignment horizontal="center" readingOrder="2"/>
    </xf>
    <xf numFmtId="164" fontId="52" fillId="0" borderId="46" xfId="0" applyNumberFormat="1" applyFont="1" applyFill="1" applyBorder="1" applyAlignment="1">
      <alignment horizontal="center"/>
    </xf>
    <xf numFmtId="164" fontId="52" fillId="0" borderId="47" xfId="0" applyNumberFormat="1" applyFont="1" applyFill="1" applyBorder="1" applyAlignment="1">
      <alignment horizontal="center"/>
    </xf>
    <xf numFmtId="164" fontId="52" fillId="35" borderId="36" xfId="0" applyNumberFormat="1" applyFont="1" applyFill="1" applyBorder="1" applyAlignment="1">
      <alignment horizontal="center"/>
    </xf>
    <xf numFmtId="164" fontId="52" fillId="35" borderId="38" xfId="0" applyNumberFormat="1" applyFont="1" applyFill="1" applyBorder="1" applyAlignment="1">
      <alignment horizontal="center"/>
    </xf>
    <xf numFmtId="0" fontId="21" fillId="35" borderId="38" xfId="0" applyFont="1" applyFill="1" applyBorder="1" applyAlignment="1">
      <alignment horizontal="center" readingOrder="2"/>
    </xf>
    <xf numFmtId="1" fontId="21" fillId="35" borderId="36" xfId="0" applyNumberFormat="1" applyFont="1" applyFill="1" applyBorder="1" applyAlignment="1">
      <alignment horizontal="center" readingOrder="2"/>
    </xf>
    <xf numFmtId="1" fontId="21" fillId="35" borderId="51" xfId="0" applyNumberFormat="1" applyFont="1" applyFill="1" applyBorder="1" applyAlignment="1">
      <alignment horizontal="center" readingOrder="2"/>
    </xf>
    <xf numFmtId="0" fontId="27" fillId="35" borderId="33" xfId="0" applyFont="1" applyFill="1" applyBorder="1" applyAlignment="1">
      <alignment horizontal="center" readingOrder="1"/>
    </xf>
    <xf numFmtId="0" fontId="27" fillId="35" borderId="39" xfId="0" applyFont="1" applyFill="1" applyBorder="1" applyAlignment="1">
      <alignment horizontal="center" readingOrder="1"/>
    </xf>
    <xf numFmtId="0" fontId="30" fillId="0" borderId="31" xfId="0" applyFont="1" applyFill="1" applyBorder="1" applyAlignment="1">
      <alignment horizontal="center" vertical="top" wrapText="1"/>
    </xf>
    <xf numFmtId="0" fontId="30" fillId="0" borderId="31" xfId="0" applyFont="1" applyFill="1" applyBorder="1" applyAlignment="1">
      <alignment horizontal="center" wrapText="1" readingOrder="2"/>
    </xf>
    <xf numFmtId="165" fontId="33" fillId="0" borderId="31" xfId="0" applyNumberFormat="1" applyFont="1" applyFill="1" applyBorder="1" applyAlignment="1">
      <alignment horizontal="center" vertical="center"/>
    </xf>
    <xf numFmtId="0" fontId="20" fillId="35" borderId="35" xfId="0" applyFont="1" applyFill="1" applyBorder="1" applyAlignment="1">
      <alignment horizontal="center" readingOrder="2"/>
    </xf>
    <xf numFmtId="0" fontId="32" fillId="35" borderId="30" xfId="0" applyFont="1" applyFill="1" applyBorder="1" applyAlignment="1">
      <alignment horizontal="center" readingOrder="2"/>
    </xf>
    <xf numFmtId="0" fontId="32" fillId="35" borderId="31" xfId="0" applyFont="1" applyFill="1" applyBorder="1" applyAlignment="1">
      <alignment horizontal="center" readingOrder="2"/>
    </xf>
    <xf numFmtId="0" fontId="32" fillId="35" borderId="32" xfId="0" applyFont="1" applyFill="1" applyBorder="1" applyAlignment="1">
      <alignment horizontal="center" readingOrder="2"/>
    </xf>
    <xf numFmtId="2" fontId="20" fillId="35" borderId="35" xfId="0" applyNumberFormat="1" applyFont="1" applyFill="1" applyBorder="1" applyAlignment="1">
      <alignment horizontal="center" vertical="center"/>
    </xf>
    <xf numFmtId="0" fontId="32" fillId="35" borderId="12" xfId="0" applyFont="1" applyFill="1" applyBorder="1" applyAlignment="1">
      <alignment horizontal="center" readingOrder="1"/>
    </xf>
    <xf numFmtId="0" fontId="32" fillId="35" borderId="10" xfId="0" applyFont="1" applyFill="1" applyBorder="1" applyAlignment="1">
      <alignment horizontal="center" readingOrder="1"/>
    </xf>
    <xf numFmtId="0" fontId="22" fillId="36" borderId="17" xfId="0" applyFont="1" applyFill="1" applyBorder="1" applyAlignment="1">
      <alignment horizontal="center" readingOrder="1"/>
    </xf>
    <xf numFmtId="0" fontId="22" fillId="36" borderId="35" xfId="0" applyFont="1" applyFill="1" applyBorder="1" applyAlignment="1">
      <alignment horizontal="center" readingOrder="1"/>
    </xf>
    <xf numFmtId="0" fontId="22" fillId="36" borderId="12" xfId="0" applyFont="1" applyFill="1" applyBorder="1" applyAlignment="1">
      <alignment horizontal="center" readingOrder="2"/>
    </xf>
    <xf numFmtId="0" fontId="32" fillId="36" borderId="31" xfId="0" applyFont="1" applyFill="1" applyBorder="1" applyAlignment="1">
      <alignment horizontal="center" readingOrder="2"/>
    </xf>
    <xf numFmtId="0" fontId="22" fillId="36" borderId="12" xfId="0" applyFont="1" applyFill="1" applyBorder="1" applyAlignment="1">
      <alignment horizontal="center" wrapText="1" readingOrder="2"/>
    </xf>
    <xf numFmtId="0" fontId="21" fillId="36" borderId="35" xfId="0" applyFont="1" applyFill="1" applyBorder="1" applyAlignment="1">
      <alignment horizontal="center" readingOrder="2"/>
    </xf>
    <xf numFmtId="2" fontId="53" fillId="36" borderId="35" xfId="0" applyNumberFormat="1" applyFont="1" applyFill="1" applyBorder="1" applyAlignment="1">
      <alignment horizontal="center" readingOrder="2"/>
    </xf>
    <xf numFmtId="0" fontId="22" fillId="36" borderId="14" xfId="0" applyFont="1" applyFill="1" applyBorder="1" applyAlignment="1">
      <alignment horizontal="center" readingOrder="1"/>
    </xf>
    <xf numFmtId="0" fontId="40" fillId="35" borderId="36" xfId="0" applyFont="1" applyFill="1" applyBorder="1" applyAlignment="1">
      <alignment horizontal="center" vertical="center" wrapText="1" readingOrder="2"/>
    </xf>
    <xf numFmtId="0" fontId="49" fillId="0" borderId="68" xfId="0" applyFont="1" applyBorder="1" applyAlignment="1">
      <alignment horizontal="right" vertical="top" wrapText="1"/>
    </xf>
    <xf numFmtId="0" fontId="0" fillId="0" borderId="0" xfId="0"/>
    <xf numFmtId="0" fontId="49" fillId="0" borderId="68" xfId="0" applyFont="1" applyBorder="1" applyAlignment="1">
      <alignment horizontal="right" vertical="top" wrapText="1"/>
    </xf>
    <xf numFmtId="0" fontId="40" fillId="35" borderId="37" xfId="0" applyFont="1" applyFill="1" applyBorder="1" applyAlignment="1">
      <alignment horizontal="center" vertical="center" wrapText="1" readingOrder="2"/>
    </xf>
    <xf numFmtId="0" fontId="40" fillId="35" borderId="51" xfId="0" applyFont="1" applyFill="1" applyBorder="1" applyAlignment="1">
      <alignment horizontal="center" vertical="center" wrapText="1" readingOrder="2"/>
    </xf>
    <xf numFmtId="0" fontId="40" fillId="35" borderId="28" xfId="0" applyFont="1" applyFill="1" applyBorder="1" applyAlignment="1">
      <alignment horizontal="right" indent="1"/>
    </xf>
    <xf numFmtId="0" fontId="40" fillId="35" borderId="31" xfId="0" applyFont="1" applyFill="1" applyBorder="1" applyAlignment="1">
      <alignment horizontal="right" indent="1"/>
    </xf>
    <xf numFmtId="0" fontId="40" fillId="35" borderId="32" xfId="0" applyFont="1" applyFill="1" applyBorder="1" applyAlignment="1">
      <alignment horizontal="right" indent="1"/>
    </xf>
    <xf numFmtId="3" fontId="40" fillId="35" borderId="57" xfId="0" applyNumberFormat="1" applyFont="1" applyFill="1" applyBorder="1" applyAlignment="1">
      <alignment horizontal="center" vertical="center" readingOrder="2"/>
    </xf>
    <xf numFmtId="4" fontId="41" fillId="35" borderId="28" xfId="0" applyNumberFormat="1" applyFont="1" applyFill="1" applyBorder="1" applyAlignment="1">
      <alignment horizontal="center"/>
    </xf>
    <xf numFmtId="4" fontId="41" fillId="35" borderId="31" xfId="0" applyNumberFormat="1" applyFont="1" applyFill="1" applyBorder="1" applyAlignment="1">
      <alignment horizontal="center"/>
    </xf>
    <xf numFmtId="4" fontId="41" fillId="35" borderId="32" xfId="0" applyNumberFormat="1" applyFont="1" applyFill="1" applyBorder="1" applyAlignment="1">
      <alignment horizontal="center"/>
    </xf>
    <xf numFmtId="2" fontId="40" fillId="35" borderId="36" xfId="0" applyNumberFormat="1" applyFont="1" applyFill="1" applyBorder="1" applyAlignment="1">
      <alignment horizontal="center" readingOrder="1"/>
    </xf>
    <xf numFmtId="4" fontId="40" fillId="35" borderId="35" xfId="0" applyNumberFormat="1" applyFont="1" applyFill="1" applyBorder="1" applyAlignment="1">
      <alignment horizontal="center"/>
    </xf>
    <xf numFmtId="4" fontId="40" fillId="35" borderId="38" xfId="0" applyNumberFormat="1" applyFont="1" applyFill="1" applyBorder="1" applyAlignment="1">
      <alignment horizontal="center"/>
    </xf>
    <xf numFmtId="0" fontId="36" fillId="37" borderId="15" xfId="0" applyFont="1" applyFill="1" applyBorder="1" applyAlignment="1">
      <alignment horizontal="center" vertical="center" readingOrder="1"/>
    </xf>
    <xf numFmtId="2" fontId="36" fillId="37" borderId="15" xfId="0" applyNumberFormat="1" applyFont="1" applyFill="1" applyBorder="1" applyAlignment="1">
      <alignment horizontal="center" vertical="center" readingOrder="1"/>
    </xf>
    <xf numFmtId="0" fontId="36" fillId="37" borderId="59" xfId="0" applyFont="1" applyFill="1" applyBorder="1" applyAlignment="1">
      <alignment horizontal="center" vertical="center" wrapText="1" readingOrder="2"/>
    </xf>
    <xf numFmtId="0" fontId="36" fillId="37" borderId="15" xfId="0" applyFont="1" applyFill="1" applyBorder="1" applyAlignment="1">
      <alignment horizontal="center" vertical="center" wrapText="1" readingOrder="2"/>
    </xf>
    <xf numFmtId="0" fontId="48" fillId="37" borderId="22" xfId="0" applyFont="1" applyFill="1" applyBorder="1" applyAlignment="1">
      <alignment horizontal="left" vertical="center" wrapText="1" readingOrder="2"/>
    </xf>
    <xf numFmtId="0" fontId="36" fillId="37" borderId="24" xfId="0" applyFont="1" applyFill="1" applyBorder="1" applyAlignment="1">
      <alignment horizontal="center" vertical="center" wrapText="1"/>
    </xf>
    <xf numFmtId="0" fontId="36" fillId="37" borderId="24" xfId="0" applyFont="1" applyFill="1" applyBorder="1" applyAlignment="1">
      <alignment horizontal="center" vertical="center" wrapText="1" readingOrder="2"/>
    </xf>
    <xf numFmtId="0" fontId="36" fillId="36" borderId="15" xfId="0" applyFont="1" applyFill="1" applyBorder="1" applyAlignment="1">
      <alignment horizontal="center" vertical="center" readingOrder="1"/>
    </xf>
    <xf numFmtId="2" fontId="36" fillId="36" borderId="15" xfId="0" applyNumberFormat="1" applyFont="1" applyFill="1" applyBorder="1" applyAlignment="1">
      <alignment horizontal="center" vertical="center" readingOrder="1"/>
    </xf>
    <xf numFmtId="0" fontId="36" fillId="36" borderId="2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 readingOrder="2"/>
    </xf>
    <xf numFmtId="0" fontId="48" fillId="36" borderId="22" xfId="0" applyFont="1" applyFill="1" applyBorder="1" applyAlignment="1">
      <alignment horizontal="left" vertical="center" wrapText="1" readingOrder="2"/>
    </xf>
    <xf numFmtId="0" fontId="36" fillId="36" borderId="24" xfId="0" applyFont="1" applyFill="1" applyBorder="1" applyAlignment="1">
      <alignment horizontal="center" vertical="center" wrapText="1" readingOrder="2"/>
    </xf>
    <xf numFmtId="0" fontId="36" fillId="36" borderId="56" xfId="0" applyFont="1" applyFill="1" applyBorder="1" applyAlignment="1">
      <alignment horizontal="center" vertical="center" wrapText="1" readingOrder="2"/>
    </xf>
    <xf numFmtId="0" fontId="36" fillId="36" borderId="56" xfId="0" applyFont="1" applyFill="1" applyBorder="1" applyAlignment="1">
      <alignment horizontal="center" vertical="center" wrapText="1"/>
    </xf>
    <xf numFmtId="0" fontId="37" fillId="36" borderId="56" xfId="0" applyFont="1" applyFill="1" applyBorder="1" applyAlignment="1">
      <alignment horizontal="center" vertical="center" wrapText="1"/>
    </xf>
    <xf numFmtId="0" fontId="36" fillId="36" borderId="24" xfId="0" applyFont="1" applyFill="1" applyBorder="1" applyAlignment="1">
      <alignment vertical="center" wrapText="1"/>
    </xf>
    <xf numFmtId="0" fontId="36" fillId="36" borderId="24" xfId="0" applyFont="1" applyFill="1" applyBorder="1" applyAlignment="1">
      <alignment vertical="center" wrapText="1" readingOrder="2"/>
    </xf>
    <xf numFmtId="0" fontId="37" fillId="36" borderId="56" xfId="0" applyFont="1" applyFill="1" applyBorder="1" applyAlignment="1">
      <alignment horizontal="left" vertical="center" wrapText="1"/>
    </xf>
    <xf numFmtId="0" fontId="42" fillId="36" borderId="63" xfId="0" applyFont="1" applyFill="1" applyBorder="1" applyAlignment="1">
      <alignment horizontal="center" vertical="top" wrapText="1" readingOrder="1"/>
    </xf>
    <xf numFmtId="0" fontId="42" fillId="36" borderId="25" xfId="0" applyFont="1" applyFill="1" applyBorder="1" applyAlignment="1">
      <alignment horizontal="center" vertical="top" wrapText="1" readingOrder="1"/>
    </xf>
    <xf numFmtId="0" fontId="42" fillId="36" borderId="66" xfId="0" applyFont="1" applyFill="1" applyBorder="1" applyAlignment="1">
      <alignment horizontal="center" vertical="top" wrapText="1" readingOrder="1"/>
    </xf>
    <xf numFmtId="0" fontId="40" fillId="36" borderId="30" xfId="0" applyFont="1" applyFill="1" applyBorder="1" applyAlignment="1">
      <alignment horizontal="right" indent="1"/>
    </xf>
    <xf numFmtId="0" fontId="40" fillId="36" borderId="31" xfId="0" applyFont="1" applyFill="1" applyBorder="1" applyAlignment="1">
      <alignment horizontal="right" indent="1"/>
    </xf>
    <xf numFmtId="0" fontId="40" fillId="36" borderId="32" xfId="0" applyFont="1" applyFill="1" applyBorder="1" applyAlignment="1">
      <alignment horizontal="right" indent="1"/>
    </xf>
    <xf numFmtId="3" fontId="40" fillId="36" borderId="17" xfId="0" applyNumberFormat="1" applyFont="1" applyFill="1" applyBorder="1" applyAlignment="1">
      <alignment horizontal="center" vertical="center" readingOrder="2"/>
    </xf>
    <xf numFmtId="3" fontId="40" fillId="36" borderId="35" xfId="0" applyNumberFormat="1" applyFont="1" applyFill="1" applyBorder="1" applyAlignment="1">
      <alignment horizontal="center" vertical="center" readingOrder="2"/>
    </xf>
    <xf numFmtId="0" fontId="22" fillId="36" borderId="30" xfId="0" applyFont="1" applyFill="1" applyBorder="1" applyAlignment="1">
      <alignment horizontal="center" readingOrder="1"/>
    </xf>
    <xf numFmtId="0" fontId="22" fillId="36" borderId="31" xfId="0" applyFont="1" applyFill="1" applyBorder="1" applyAlignment="1">
      <alignment horizontal="center" readingOrder="1"/>
    </xf>
    <xf numFmtId="0" fontId="22" fillId="36" borderId="32" xfId="0" applyFont="1" applyFill="1" applyBorder="1" applyAlignment="1">
      <alignment horizontal="center" readingOrder="1"/>
    </xf>
    <xf numFmtId="1" fontId="42" fillId="36" borderId="64" xfId="0" applyNumberFormat="1" applyFont="1" applyFill="1" applyBorder="1" applyAlignment="1">
      <alignment horizontal="center" vertical="top" wrapText="1" readingOrder="2"/>
    </xf>
    <xf numFmtId="1" fontId="42" fillId="36" borderId="52" xfId="0" applyNumberFormat="1" applyFont="1" applyFill="1" applyBorder="1" applyAlignment="1">
      <alignment horizontal="center" vertical="top" wrapText="1" readingOrder="2"/>
    </xf>
    <xf numFmtId="165" fontId="42" fillId="36" borderId="52" xfId="0" applyNumberFormat="1" applyFont="1" applyFill="1" applyBorder="1" applyAlignment="1">
      <alignment horizontal="center" vertical="top" wrapText="1" readingOrder="2"/>
    </xf>
    <xf numFmtId="1" fontId="42" fillId="36" borderId="67" xfId="0" applyNumberFormat="1" applyFont="1" applyFill="1" applyBorder="1" applyAlignment="1">
      <alignment horizontal="center" vertical="top" wrapText="1" readingOrder="2"/>
    </xf>
    <xf numFmtId="1" fontId="42" fillId="36" borderId="40" xfId="0" applyNumberFormat="1" applyFont="1" applyFill="1" applyBorder="1" applyAlignment="1">
      <alignment horizontal="center" vertical="top" wrapText="1" readingOrder="2"/>
    </xf>
    <xf numFmtId="1" fontId="42" fillId="36" borderId="37" xfId="0" applyNumberFormat="1" applyFont="1" applyFill="1" applyBorder="1" applyAlignment="1">
      <alignment horizontal="center" vertical="top" wrapText="1" readingOrder="2"/>
    </xf>
    <xf numFmtId="165" fontId="42" fillId="36" borderId="37" xfId="0" applyNumberFormat="1" applyFont="1" applyFill="1" applyBorder="1" applyAlignment="1">
      <alignment horizontal="center" vertical="top" wrapText="1" readingOrder="2"/>
    </xf>
    <xf numFmtId="165" fontId="42" fillId="36" borderId="58" xfId="0" applyNumberFormat="1" applyFont="1" applyFill="1" applyBorder="1" applyAlignment="1">
      <alignment horizontal="center" vertical="top" wrapText="1" readingOrder="2"/>
    </xf>
    <xf numFmtId="1" fontId="42" fillId="36" borderId="58" xfId="0" applyNumberFormat="1" applyFont="1" applyFill="1" applyBorder="1" applyAlignment="1">
      <alignment horizontal="center" vertical="top" wrapText="1" readingOrder="2"/>
    </xf>
    <xf numFmtId="0" fontId="54" fillId="0" borderId="0" xfId="0" applyFont="1"/>
    <xf numFmtId="0" fontId="55" fillId="0" borderId="68" xfId="0" applyFont="1" applyBorder="1" applyAlignment="1">
      <alignment vertical="top" wrapText="1"/>
    </xf>
    <xf numFmtId="0" fontId="57" fillId="0" borderId="0" xfId="0" applyFont="1" applyFill="1"/>
    <xf numFmtId="2" fontId="56" fillId="0" borderId="30" xfId="0" applyNumberFormat="1" applyFont="1" applyFill="1" applyBorder="1" applyAlignment="1">
      <alignment horizontal="center"/>
    </xf>
    <xf numFmtId="2" fontId="58" fillId="0" borderId="44" xfId="0" applyNumberFormat="1" applyFont="1" applyFill="1" applyBorder="1" applyAlignment="1">
      <alignment horizontal="center" readingOrder="2"/>
    </xf>
    <xf numFmtId="164" fontId="58" fillId="0" borderId="53" xfId="0" applyNumberFormat="1" applyFont="1" applyFill="1" applyBorder="1" applyAlignment="1">
      <alignment horizontal="center" readingOrder="2"/>
    </xf>
    <xf numFmtId="2" fontId="56" fillId="0" borderId="31" xfId="0" applyNumberFormat="1" applyFont="1" applyFill="1" applyBorder="1" applyAlignment="1">
      <alignment horizontal="center"/>
    </xf>
    <xf numFmtId="164" fontId="56" fillId="0" borderId="30" xfId="0" applyNumberFormat="1" applyFont="1" applyFill="1" applyBorder="1" applyAlignment="1">
      <alignment horizontal="center"/>
    </xf>
    <xf numFmtId="2" fontId="58" fillId="0" borderId="53" xfId="0" applyNumberFormat="1" applyFont="1" applyFill="1" applyBorder="1" applyAlignment="1">
      <alignment horizontal="center" readingOrder="2"/>
    </xf>
    <xf numFmtId="2" fontId="58" fillId="0" borderId="31" xfId="0" applyNumberFormat="1" applyFont="1" applyFill="1" applyBorder="1" applyAlignment="1">
      <alignment horizontal="center" readingOrder="2"/>
    </xf>
    <xf numFmtId="0" fontId="54" fillId="34" borderId="0" xfId="0" applyFont="1" applyFill="1"/>
    <xf numFmtId="0" fontId="56" fillId="36" borderId="35" xfId="0" applyFont="1" applyFill="1" applyBorder="1" applyAlignment="1">
      <alignment horizontal="center" readingOrder="1"/>
    </xf>
    <xf numFmtId="0" fontId="56" fillId="36" borderId="12" xfId="0" applyFont="1" applyFill="1" applyBorder="1" applyAlignment="1">
      <alignment horizontal="center" readingOrder="2"/>
    </xf>
    <xf numFmtId="4" fontId="60" fillId="35" borderId="28" xfId="0" applyNumberFormat="1" applyFont="1" applyFill="1" applyBorder="1" applyAlignment="1">
      <alignment horizontal="center"/>
    </xf>
    <xf numFmtId="4" fontId="60" fillId="35" borderId="31" xfId="0" applyNumberFormat="1" applyFont="1" applyFill="1" applyBorder="1" applyAlignment="1">
      <alignment horizontal="center"/>
    </xf>
    <xf numFmtId="0" fontId="56" fillId="36" borderId="31" xfId="0" applyFont="1" applyFill="1" applyBorder="1" applyAlignment="1">
      <alignment horizontal="center" readingOrder="2"/>
    </xf>
    <xf numFmtId="0" fontId="56" fillId="36" borderId="12" xfId="0" applyFont="1" applyFill="1" applyBorder="1" applyAlignment="1">
      <alignment horizontal="center" wrapText="1" readingOrder="2"/>
    </xf>
    <xf numFmtId="2" fontId="56" fillId="0" borderId="29" xfId="0" applyNumberFormat="1" applyFont="1" applyFill="1" applyBorder="1" applyAlignment="1">
      <alignment horizontal="center"/>
    </xf>
    <xf numFmtId="2" fontId="58" fillId="0" borderId="29" xfId="0" applyNumberFormat="1" applyFont="1" applyFill="1" applyBorder="1" applyAlignment="1">
      <alignment horizontal="center" readingOrder="2"/>
    </xf>
    <xf numFmtId="0" fontId="61" fillId="36" borderId="35" xfId="0" applyFont="1" applyFill="1" applyBorder="1" applyAlignment="1">
      <alignment horizontal="center" readingOrder="2"/>
    </xf>
    <xf numFmtId="2" fontId="62" fillId="36" borderId="35" xfId="0" applyNumberFormat="1" applyFont="1" applyFill="1" applyBorder="1" applyAlignment="1">
      <alignment horizontal="center" readingOrder="2"/>
    </xf>
    <xf numFmtId="4" fontId="59" fillId="35" borderId="35" xfId="0" applyNumberFormat="1" applyFont="1" applyFill="1" applyBorder="1" applyAlignment="1">
      <alignment horizontal="center"/>
    </xf>
    <xf numFmtId="0" fontId="56" fillId="35" borderId="35" xfId="0" applyFont="1" applyFill="1" applyBorder="1" applyAlignment="1">
      <alignment horizontal="center" readingOrder="1"/>
    </xf>
    <xf numFmtId="2" fontId="58" fillId="0" borderId="70" xfId="0" applyNumberFormat="1" applyFont="1" applyFill="1" applyBorder="1" applyAlignment="1">
      <alignment horizontal="center" readingOrder="2"/>
    </xf>
    <xf numFmtId="0" fontId="56" fillId="35" borderId="38" xfId="0" applyFont="1" applyFill="1" applyBorder="1" applyAlignment="1">
      <alignment horizontal="center" readingOrder="1"/>
    </xf>
    <xf numFmtId="2" fontId="56" fillId="0" borderId="53" xfId="0" applyNumberFormat="1" applyFont="1" applyFill="1" applyBorder="1" applyAlignment="1">
      <alignment horizontal="center"/>
    </xf>
    <xf numFmtId="2" fontId="62" fillId="36" borderId="38" xfId="0" applyNumberFormat="1" applyFont="1" applyFill="1" applyBorder="1" applyAlignment="1">
      <alignment horizontal="center" readingOrder="2"/>
    </xf>
    <xf numFmtId="2" fontId="58" fillId="0" borderId="30" xfId="0" applyNumberFormat="1" applyFont="1" applyFill="1" applyBorder="1" applyAlignment="1">
      <alignment horizontal="center" readingOrder="2"/>
    </xf>
    <xf numFmtId="164" fontId="58" fillId="0" borderId="69" xfId="0" applyNumberFormat="1" applyFont="1" applyFill="1" applyBorder="1" applyAlignment="1">
      <alignment horizontal="center" readingOrder="2"/>
    </xf>
    <xf numFmtId="164" fontId="56" fillId="0" borderId="44" xfId="0" applyNumberFormat="1" applyFont="1" applyFill="1" applyBorder="1" applyAlignment="1">
      <alignment horizontal="center"/>
    </xf>
    <xf numFmtId="2" fontId="56" fillId="0" borderId="44" xfId="0" applyNumberFormat="1" applyFont="1" applyFill="1" applyBorder="1" applyAlignment="1">
      <alignment horizontal="center"/>
    </xf>
    <xf numFmtId="164" fontId="58" fillId="0" borderId="30" xfId="0" applyNumberFormat="1" applyFont="1" applyFill="1" applyBorder="1" applyAlignment="1">
      <alignment horizontal="center" readingOrder="2"/>
    </xf>
    <xf numFmtId="2" fontId="58" fillId="0" borderId="69" xfId="0" applyNumberFormat="1" applyFont="1" applyFill="1" applyBorder="1" applyAlignment="1">
      <alignment horizontal="center" readingOrder="2"/>
    </xf>
    <xf numFmtId="0" fontId="49" fillId="0" borderId="68" xfId="0" applyFont="1" applyBorder="1" applyAlignment="1">
      <alignment horizontal="right" vertical="top" wrapText="1"/>
    </xf>
    <xf numFmtId="2" fontId="54" fillId="0" borderId="0" xfId="0" applyNumberFormat="1" applyFont="1"/>
    <xf numFmtId="4" fontId="60" fillId="0" borderId="31" xfId="0" applyNumberFormat="1" applyFont="1" applyFill="1" applyBorder="1" applyAlignment="1">
      <alignment horizontal="center"/>
    </xf>
    <xf numFmtId="0" fontId="54" fillId="0" borderId="0" xfId="0" applyFont="1" applyFill="1"/>
    <xf numFmtId="0" fontId="37" fillId="0" borderId="0" xfId="0" applyFont="1" applyFill="1" applyAlignment="1">
      <alignment horizontal="right" vertical="center" readingOrder="2"/>
    </xf>
    <xf numFmtId="0" fontId="21" fillId="0" borderId="16" xfId="0" applyFont="1" applyFill="1" applyBorder="1" applyAlignment="1">
      <alignment horizontal="left" vertical="top" wrapText="1" readingOrder="1"/>
    </xf>
    <xf numFmtId="0" fontId="20" fillId="33" borderId="15" xfId="0" applyFont="1" applyFill="1" applyBorder="1" applyAlignment="1">
      <alignment horizontal="center" readingOrder="2"/>
    </xf>
    <xf numFmtId="0" fontId="20" fillId="33" borderId="27" xfId="0" applyFont="1" applyFill="1" applyBorder="1" applyAlignment="1">
      <alignment horizontal="center" readingOrder="2"/>
    </xf>
    <xf numFmtId="0" fontId="20" fillId="33" borderId="42" xfId="0" applyFont="1" applyFill="1" applyBorder="1" applyAlignment="1">
      <alignment horizontal="center" readingOrder="2"/>
    </xf>
    <xf numFmtId="0" fontId="20" fillId="33" borderId="26" xfId="0" applyFont="1" applyFill="1" applyBorder="1" applyAlignment="1">
      <alignment horizontal="center" readingOrder="2"/>
    </xf>
    <xf numFmtId="0" fontId="20" fillId="33" borderId="15" xfId="0" applyFont="1" applyFill="1" applyBorder="1" applyAlignment="1">
      <alignment horizontal="center" readingOrder="1"/>
    </xf>
    <xf numFmtId="0" fontId="21" fillId="0" borderId="0" xfId="0" applyFont="1" applyFill="1" applyAlignment="1">
      <alignment horizontal="center" vertical="top" wrapText="1" readingOrder="1"/>
    </xf>
    <xf numFmtId="0" fontId="21" fillId="35" borderId="17" xfId="0" applyFont="1" applyFill="1" applyBorder="1" applyAlignment="1">
      <alignment horizontal="center" readingOrder="1"/>
    </xf>
    <xf numFmtId="0" fontId="21" fillId="35" borderId="10" xfId="0" applyFont="1" applyFill="1" applyBorder="1" applyAlignment="1">
      <alignment horizontal="center" readingOrder="1"/>
    </xf>
    <xf numFmtId="0" fontId="21" fillId="35" borderId="12" xfId="0" applyFont="1" applyFill="1" applyBorder="1" applyAlignment="1">
      <alignment horizontal="center" readingOrder="1"/>
    </xf>
    <xf numFmtId="0" fontId="22" fillId="35" borderId="41" xfId="0" applyFont="1" applyFill="1" applyBorder="1" applyAlignment="1">
      <alignment horizontal="center" readingOrder="1"/>
    </xf>
    <xf numFmtId="0" fontId="22" fillId="35" borderId="38" xfId="0" applyFont="1" applyFill="1" applyBorder="1" applyAlignment="1">
      <alignment horizontal="center" readingOrder="1"/>
    </xf>
    <xf numFmtId="0" fontId="22" fillId="35" borderId="18" xfId="0" applyFont="1" applyFill="1" applyBorder="1" applyAlignment="1">
      <alignment horizontal="center" readingOrder="2"/>
    </xf>
    <xf numFmtId="0" fontId="22" fillId="35" borderId="19" xfId="0" applyFont="1" applyFill="1" applyBorder="1" applyAlignment="1">
      <alignment horizontal="center" readingOrder="2"/>
    </xf>
    <xf numFmtId="0" fontId="22" fillId="35" borderId="13" xfId="0" applyFont="1" applyFill="1" applyBorder="1" applyAlignment="1">
      <alignment horizontal="center" readingOrder="1"/>
    </xf>
    <xf numFmtId="0" fontId="22" fillId="35" borderId="11" xfId="0" applyFont="1" applyFill="1" applyBorder="1" applyAlignment="1">
      <alignment horizontal="center" readingOrder="1"/>
    </xf>
    <xf numFmtId="0" fontId="21" fillId="0" borderId="0" xfId="0" applyFont="1" applyFill="1" applyAlignment="1">
      <alignment horizontal="right" vertical="top" wrapText="1" readingOrder="2"/>
    </xf>
    <xf numFmtId="0" fontId="22" fillId="35" borderId="41" xfId="0" applyFont="1" applyFill="1" applyBorder="1" applyAlignment="1">
      <alignment horizontal="center" readingOrder="2"/>
    </xf>
    <xf numFmtId="0" fontId="22" fillId="35" borderId="38" xfId="0" applyFont="1" applyFill="1" applyBorder="1" applyAlignment="1">
      <alignment horizontal="center" readingOrder="2"/>
    </xf>
    <xf numFmtId="0" fontId="21" fillId="35" borderId="17" xfId="0" applyFont="1" applyFill="1" applyBorder="1" applyAlignment="1">
      <alignment horizontal="center" readingOrder="2"/>
    </xf>
    <xf numFmtId="0" fontId="21" fillId="35" borderId="10" xfId="0" applyFont="1" applyFill="1" applyBorder="1" applyAlignment="1">
      <alignment horizontal="center" readingOrder="2"/>
    </xf>
    <xf numFmtId="0" fontId="21" fillId="35" borderId="12" xfId="0" applyFont="1" applyFill="1" applyBorder="1" applyAlignment="1">
      <alignment horizontal="center" readingOrder="2"/>
    </xf>
    <xf numFmtId="0" fontId="21" fillId="35" borderId="14" xfId="0" applyFont="1" applyFill="1" applyBorder="1" applyAlignment="1">
      <alignment horizontal="center" readingOrder="1"/>
    </xf>
    <xf numFmtId="0" fontId="26" fillId="35" borderId="18" xfId="0" applyFont="1" applyFill="1" applyBorder="1" applyAlignment="1">
      <alignment horizontal="center" readingOrder="2"/>
    </xf>
    <xf numFmtId="0" fontId="26" fillId="35" borderId="20" xfId="0" applyFont="1" applyFill="1" applyBorder="1" applyAlignment="1">
      <alignment horizontal="center" readingOrder="2"/>
    </xf>
    <xf numFmtId="0" fontId="27" fillId="35" borderId="33" xfId="0" applyFont="1" applyFill="1" applyBorder="1" applyAlignment="1">
      <alignment horizontal="center" readingOrder="1"/>
    </xf>
    <xf numFmtId="0" fontId="27" fillId="35" borderId="39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wrapText="1" readingOrder="2"/>
    </xf>
    <xf numFmtId="0" fontId="26" fillId="35" borderId="19" xfId="0" applyFont="1" applyFill="1" applyBorder="1" applyAlignment="1">
      <alignment horizontal="center" readingOrder="2"/>
    </xf>
    <xf numFmtId="0" fontId="27" fillId="35" borderId="0" xfId="0" applyFont="1" applyFill="1" applyBorder="1" applyAlignment="1">
      <alignment horizontal="center" readingOrder="1"/>
    </xf>
    <xf numFmtId="0" fontId="27" fillId="35" borderId="11" xfId="0" applyFont="1" applyFill="1" applyBorder="1" applyAlignment="1">
      <alignment horizontal="center" readingOrder="1"/>
    </xf>
    <xf numFmtId="0" fontId="20" fillId="35" borderId="18" xfId="0" applyFont="1" applyFill="1" applyBorder="1" applyAlignment="1">
      <alignment horizontal="center" readingOrder="2"/>
    </xf>
    <xf numFmtId="0" fontId="20" fillId="35" borderId="19" xfId="0" applyFont="1" applyFill="1" applyBorder="1" applyAlignment="1">
      <alignment horizontal="center" readingOrder="2"/>
    </xf>
    <xf numFmtId="0" fontId="20" fillId="35" borderId="20" xfId="0" applyFont="1" applyFill="1" applyBorder="1" applyAlignment="1">
      <alignment horizontal="center" readingOrder="2"/>
    </xf>
    <xf numFmtId="0" fontId="20" fillId="35" borderId="57" xfId="0" applyFont="1" applyFill="1" applyBorder="1" applyAlignment="1">
      <alignment horizontal="center" readingOrder="2"/>
    </xf>
    <xf numFmtId="0" fontId="20" fillId="35" borderId="38" xfId="0" applyFont="1" applyFill="1" applyBorder="1" applyAlignment="1">
      <alignment horizontal="center" readingOrder="2"/>
    </xf>
    <xf numFmtId="0" fontId="20" fillId="35" borderId="41" xfId="0" applyFont="1" applyFill="1" applyBorder="1" applyAlignment="1">
      <alignment horizontal="center" readingOrder="2"/>
    </xf>
    <xf numFmtId="0" fontId="21" fillId="0" borderId="11" xfId="0" applyFont="1" applyFill="1" applyBorder="1" applyAlignment="1">
      <alignment horizontal="right" wrapText="1" readingOrder="2"/>
    </xf>
    <xf numFmtId="0" fontId="20" fillId="35" borderId="17" xfId="0" applyFont="1" applyFill="1" applyBorder="1" applyAlignment="1">
      <alignment horizontal="center" readingOrder="1"/>
    </xf>
    <xf numFmtId="0" fontId="20" fillId="35" borderId="10" xfId="0" applyFont="1" applyFill="1" applyBorder="1" applyAlignment="1">
      <alignment horizontal="center" readingOrder="1"/>
    </xf>
    <xf numFmtId="0" fontId="20" fillId="35" borderId="12" xfId="0" applyFont="1" applyFill="1" applyBorder="1" applyAlignment="1">
      <alignment horizontal="center" readingOrder="1"/>
    </xf>
    <xf numFmtId="0" fontId="20" fillId="35" borderId="13" xfId="0" applyFont="1" applyFill="1" applyBorder="1" applyAlignment="1">
      <alignment horizontal="center" readingOrder="1"/>
    </xf>
    <xf numFmtId="0" fontId="20" fillId="35" borderId="14" xfId="0" applyFont="1" applyFill="1" applyBorder="1" applyAlignment="1">
      <alignment horizontal="center" readingOrder="1"/>
    </xf>
    <xf numFmtId="0" fontId="31" fillId="35" borderId="18" xfId="0" applyFont="1" applyFill="1" applyBorder="1" applyAlignment="1">
      <alignment horizontal="center"/>
    </xf>
    <xf numFmtId="0" fontId="31" fillId="35" borderId="20" xfId="0" applyFont="1" applyFill="1" applyBorder="1" applyAlignment="1">
      <alignment horizontal="center"/>
    </xf>
    <xf numFmtId="0" fontId="52" fillId="35" borderId="13" xfId="0" applyFont="1" applyFill="1" applyBorder="1" applyAlignment="1">
      <alignment horizontal="center"/>
    </xf>
    <xf numFmtId="0" fontId="52" fillId="35" borderId="14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 readingOrder="2"/>
    </xf>
    <xf numFmtId="0" fontId="20" fillId="35" borderId="14" xfId="0" applyFont="1" applyFill="1" applyBorder="1" applyAlignment="1">
      <alignment horizontal="center" readingOrder="2"/>
    </xf>
    <xf numFmtId="0" fontId="22" fillId="36" borderId="17" xfId="0" applyFont="1" applyFill="1" applyBorder="1" applyAlignment="1">
      <alignment horizontal="center" readingOrder="2"/>
    </xf>
    <xf numFmtId="0" fontId="22" fillId="36" borderId="10" xfId="0" applyFont="1" applyFill="1" applyBorder="1" applyAlignment="1">
      <alignment horizontal="center" readingOrder="2"/>
    </xf>
    <xf numFmtId="0" fontId="22" fillId="36" borderId="12" xfId="0" applyFont="1" applyFill="1" applyBorder="1" applyAlignment="1">
      <alignment horizontal="center" readingOrder="2"/>
    </xf>
    <xf numFmtId="0" fontId="22" fillId="36" borderId="17" xfId="0" applyFont="1" applyFill="1" applyBorder="1" applyAlignment="1">
      <alignment horizontal="center" readingOrder="1"/>
    </xf>
    <xf numFmtId="0" fontId="22" fillId="36" borderId="10" xfId="0" applyFont="1" applyFill="1" applyBorder="1" applyAlignment="1">
      <alignment horizontal="center" readingOrder="1"/>
    </xf>
    <xf numFmtId="0" fontId="22" fillId="36" borderId="12" xfId="0" applyFont="1" applyFill="1" applyBorder="1" applyAlignment="1">
      <alignment horizontal="center" readingOrder="1"/>
    </xf>
    <xf numFmtId="0" fontId="22" fillId="36" borderId="18" xfId="0" applyFont="1" applyFill="1" applyBorder="1" applyAlignment="1">
      <alignment horizontal="center" readingOrder="2"/>
    </xf>
    <xf numFmtId="0" fontId="22" fillId="36" borderId="19" xfId="0" applyFont="1" applyFill="1" applyBorder="1" applyAlignment="1">
      <alignment horizontal="center" readingOrder="2"/>
    </xf>
    <xf numFmtId="0" fontId="22" fillId="36" borderId="20" xfId="0" applyFont="1" applyFill="1" applyBorder="1" applyAlignment="1">
      <alignment horizontal="center" readingOrder="2"/>
    </xf>
    <xf numFmtId="0" fontId="22" fillId="36" borderId="13" xfId="0" applyFont="1" applyFill="1" applyBorder="1" applyAlignment="1">
      <alignment horizontal="center" readingOrder="1"/>
    </xf>
    <xf numFmtId="0" fontId="22" fillId="36" borderId="11" xfId="0" applyFont="1" applyFill="1" applyBorder="1" applyAlignment="1">
      <alignment horizontal="center" readingOrder="1"/>
    </xf>
    <xf numFmtId="0" fontId="22" fillId="36" borderId="14" xfId="0" applyFont="1" applyFill="1" applyBorder="1" applyAlignment="1">
      <alignment horizontal="center" readingOrder="1"/>
    </xf>
    <xf numFmtId="0" fontId="21" fillId="0" borderId="0" xfId="0" applyFont="1" applyFill="1" applyAlignment="1">
      <alignment horizontal="left" vertical="center" wrapText="1" readingOrder="1"/>
    </xf>
    <xf numFmtId="0" fontId="23" fillId="0" borderId="0" xfId="0" applyFont="1" applyFill="1" applyBorder="1" applyAlignment="1">
      <alignment horizontal="right" wrapText="1" readingOrder="2"/>
    </xf>
    <xf numFmtId="0" fontId="23" fillId="0" borderId="11" xfId="0" applyFont="1" applyFill="1" applyBorder="1" applyAlignment="1">
      <alignment horizontal="center" wrapText="1" readingOrder="2"/>
    </xf>
    <xf numFmtId="0" fontId="21" fillId="0" borderId="0" xfId="0" applyFont="1" applyFill="1" applyAlignment="1">
      <alignment horizontal="left" vertical="top" wrapText="1" readingOrder="1"/>
    </xf>
    <xf numFmtId="0" fontId="40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right" vertical="center" readingOrder="2"/>
    </xf>
    <xf numFmtId="0" fontId="36" fillId="36" borderId="27" xfId="0" applyFont="1" applyFill="1" applyBorder="1" applyAlignment="1">
      <alignment horizontal="center" vertical="center" wrapText="1" readingOrder="2"/>
    </xf>
    <xf numFmtId="0" fontId="36" fillId="36" borderId="26" xfId="0" applyFont="1" applyFill="1" applyBorder="1" applyAlignment="1">
      <alignment horizontal="center" vertical="center" wrapText="1" readingOrder="2"/>
    </xf>
    <xf numFmtId="0" fontId="37" fillId="0" borderId="43" xfId="0" applyFont="1" applyFill="1" applyBorder="1" applyAlignment="1">
      <alignment horizontal="right" vertical="center" readingOrder="2"/>
    </xf>
    <xf numFmtId="0" fontId="36" fillId="36" borderId="27" xfId="0" applyFont="1" applyFill="1" applyBorder="1" applyAlignment="1">
      <alignment horizontal="left" vertical="center" wrapText="1" readingOrder="2"/>
    </xf>
    <xf numFmtId="0" fontId="36" fillId="36" borderId="26" xfId="0" applyFont="1" applyFill="1" applyBorder="1" applyAlignment="1">
      <alignment horizontal="left" vertical="center" wrapText="1" readingOrder="2"/>
    </xf>
    <xf numFmtId="0" fontId="36" fillId="37" borderId="27" xfId="0" applyFont="1" applyFill="1" applyBorder="1" applyAlignment="1">
      <alignment horizontal="left" vertical="center" wrapText="1" readingOrder="2"/>
    </xf>
    <xf numFmtId="0" fontId="36" fillId="37" borderId="26" xfId="0" applyFont="1" applyFill="1" applyBorder="1" applyAlignment="1">
      <alignment horizontal="left" vertical="center" wrapText="1" readingOrder="2"/>
    </xf>
    <xf numFmtId="0" fontId="36" fillId="37" borderId="27" xfId="0" applyFont="1" applyFill="1" applyBorder="1" applyAlignment="1">
      <alignment horizontal="center" vertical="center" wrapText="1" readingOrder="2"/>
    </xf>
    <xf numFmtId="0" fontId="36" fillId="37" borderId="26" xfId="0" applyFont="1" applyFill="1" applyBorder="1" applyAlignment="1">
      <alignment horizontal="center" vertical="center" wrapText="1" readingOrder="2"/>
    </xf>
    <xf numFmtId="0" fontId="40" fillId="0" borderId="16" xfId="0" applyFont="1" applyFill="1" applyBorder="1" applyAlignment="1">
      <alignment horizontal="center" vertical="center" wrapText="1"/>
    </xf>
    <xf numFmtId="0" fontId="22" fillId="36" borderId="17" xfId="0" applyFont="1" applyFill="1" applyBorder="1" applyAlignment="1">
      <alignment horizontal="center" vertical="center" readingOrder="1"/>
    </xf>
    <xf numFmtId="0" fontId="22" fillId="36" borderId="10" xfId="0" applyFont="1" applyFill="1" applyBorder="1" applyAlignment="1">
      <alignment horizontal="center" vertical="center" readingOrder="1"/>
    </xf>
    <xf numFmtId="0" fontId="22" fillId="36" borderId="12" xfId="0" applyFont="1" applyFill="1" applyBorder="1" applyAlignment="1">
      <alignment horizontal="center" vertical="center" readingOrder="1"/>
    </xf>
    <xf numFmtId="0" fontId="44" fillId="36" borderId="21" xfId="0" applyFont="1" applyFill="1" applyBorder="1" applyAlignment="1">
      <alignment horizontal="center" wrapText="1" readingOrder="2"/>
    </xf>
    <xf numFmtId="0" fontId="44" fillId="36" borderId="15" xfId="0" applyFont="1" applyFill="1" applyBorder="1" applyAlignment="1">
      <alignment horizontal="center" wrapText="1" readingOrder="2"/>
    </xf>
    <xf numFmtId="0" fontId="44" fillId="36" borderId="65" xfId="0" applyFont="1" applyFill="1" applyBorder="1" applyAlignment="1">
      <alignment horizontal="center" wrapText="1" readingOrder="2"/>
    </xf>
    <xf numFmtId="0" fontId="44" fillId="36" borderId="27" xfId="0" applyFont="1" applyFill="1" applyBorder="1" applyAlignment="1">
      <alignment horizontal="center" wrapText="1" readingOrder="2"/>
    </xf>
    <xf numFmtId="0" fontId="44" fillId="36" borderId="62" xfId="0" applyFont="1" applyFill="1" applyBorder="1" applyAlignment="1">
      <alignment horizontal="center" wrapText="1" readingOrder="2"/>
    </xf>
    <xf numFmtId="0" fontId="44" fillId="36" borderId="26" xfId="0" applyFont="1" applyFill="1" applyBorder="1" applyAlignment="1">
      <alignment horizontal="center" wrapText="1" readingOrder="2"/>
    </xf>
    <xf numFmtId="0" fontId="45" fillId="36" borderId="17" xfId="0" applyFont="1" applyFill="1" applyBorder="1" applyAlignment="1">
      <alignment horizontal="center" vertical="center" wrapText="1" readingOrder="2"/>
    </xf>
    <xf numFmtId="0" fontId="45" fillId="36" borderId="10" xfId="0" applyFont="1" applyFill="1" applyBorder="1" applyAlignment="1">
      <alignment horizontal="center" vertical="center" wrapText="1" readingOrder="2"/>
    </xf>
    <xf numFmtId="0" fontId="45" fillId="36" borderId="12" xfId="0" applyFont="1" applyFill="1" applyBorder="1" applyAlignment="1">
      <alignment horizontal="center" vertical="center" wrapText="1" readingOrder="2"/>
    </xf>
    <xf numFmtId="0" fontId="44" fillId="36" borderId="52" xfId="0" applyFont="1" applyFill="1" applyBorder="1" applyAlignment="1">
      <alignment horizontal="center" wrapText="1" readingOrder="2"/>
    </xf>
    <xf numFmtId="0" fontId="44" fillId="36" borderId="22" xfId="0" applyFont="1" applyFill="1" applyBorder="1" applyAlignment="1">
      <alignment horizontal="center" wrapText="1" readingOrder="2"/>
    </xf>
    <xf numFmtId="0" fontId="56" fillId="36" borderId="17" xfId="0" applyFont="1" applyFill="1" applyBorder="1" applyAlignment="1">
      <alignment horizontal="center" readingOrder="2"/>
    </xf>
    <xf numFmtId="0" fontId="56" fillId="36" borderId="10" xfId="0" applyFont="1" applyFill="1" applyBorder="1" applyAlignment="1">
      <alignment horizontal="center" readingOrder="2"/>
    </xf>
    <xf numFmtId="0" fontId="56" fillId="36" borderId="12" xfId="0" applyFont="1" applyFill="1" applyBorder="1" applyAlignment="1">
      <alignment horizontal="center" readingOrder="2"/>
    </xf>
    <xf numFmtId="0" fontId="56" fillId="36" borderId="18" xfId="0" applyFont="1" applyFill="1" applyBorder="1" applyAlignment="1">
      <alignment horizontal="center" readingOrder="2"/>
    </xf>
    <xf numFmtId="0" fontId="56" fillId="36" borderId="19" xfId="0" applyFont="1" applyFill="1" applyBorder="1" applyAlignment="1">
      <alignment horizontal="center" readingOrder="2"/>
    </xf>
    <xf numFmtId="0" fontId="56" fillId="36" borderId="20" xfId="0" applyFont="1" applyFill="1" applyBorder="1" applyAlignment="1">
      <alignment horizontal="center" readingOrder="2"/>
    </xf>
    <xf numFmtId="0" fontId="56" fillId="0" borderId="11" xfId="0" applyFont="1" applyFill="1" applyBorder="1" applyAlignment="1">
      <alignment horizontal="left" wrapText="1" readingOrder="1"/>
    </xf>
    <xf numFmtId="0" fontId="56" fillId="0" borderId="0" xfId="0" applyFont="1" applyFill="1" applyBorder="1" applyAlignment="1">
      <alignment horizontal="right" wrapText="1" readingOrder="2"/>
    </xf>
    <xf numFmtId="0" fontId="56" fillId="35" borderId="13" xfId="0" applyFont="1" applyFill="1" applyBorder="1" applyAlignment="1">
      <alignment horizontal="center" readingOrder="1"/>
    </xf>
    <xf numFmtId="0" fontId="56" fillId="35" borderId="14" xfId="0" applyFont="1" applyFill="1" applyBorder="1" applyAlignment="1">
      <alignment horizontal="center" readingOrder="1"/>
    </xf>
    <xf numFmtId="0" fontId="56" fillId="35" borderId="18" xfId="0" applyFont="1" applyFill="1" applyBorder="1" applyAlignment="1">
      <alignment horizontal="center" readingOrder="2"/>
    </xf>
    <xf numFmtId="0" fontId="56" fillId="35" borderId="20" xfId="0" applyFont="1" applyFill="1" applyBorder="1" applyAlignment="1">
      <alignment horizontal="center" readingOrder="2"/>
    </xf>
    <xf numFmtId="0" fontId="56" fillId="35" borderId="57" xfId="0" applyFont="1" applyFill="1" applyBorder="1" applyAlignment="1">
      <alignment horizontal="center" readingOrder="2"/>
    </xf>
    <xf numFmtId="0" fontId="56" fillId="35" borderId="38" xfId="0" applyFont="1" applyFill="1" applyBorder="1" applyAlignment="1">
      <alignment horizontal="center" readingOrder="2"/>
    </xf>
    <xf numFmtId="0" fontId="59" fillId="35" borderId="17" xfId="0" applyFont="1" applyFill="1" applyBorder="1" applyAlignment="1">
      <alignment horizontal="center" vertical="center" wrapText="1" readingOrder="2"/>
    </xf>
    <xf numFmtId="0" fontId="59" fillId="35" borderId="10" xfId="0" applyFont="1" applyFill="1" applyBorder="1" applyAlignment="1">
      <alignment horizontal="center" vertical="center" wrapText="1" readingOrder="2"/>
    </xf>
    <xf numFmtId="0" fontId="59" fillId="35" borderId="12" xfId="0" applyFont="1" applyFill="1" applyBorder="1" applyAlignment="1">
      <alignment horizontal="center" vertical="center" wrapText="1" readingOrder="2"/>
    </xf>
    <xf numFmtId="0" fontId="56" fillId="35" borderId="11" xfId="0" applyFont="1" applyFill="1" applyBorder="1" applyAlignment="1">
      <alignment horizontal="center" readingOrder="1"/>
    </xf>
    <xf numFmtId="0" fontId="56" fillId="36" borderId="13" xfId="0" applyFont="1" applyFill="1" applyBorder="1" applyAlignment="1">
      <alignment horizontal="center" readingOrder="1"/>
    </xf>
    <xf numFmtId="0" fontId="56" fillId="36" borderId="11" xfId="0" applyFont="1" applyFill="1" applyBorder="1" applyAlignment="1">
      <alignment horizontal="center" readingOrder="1"/>
    </xf>
    <xf numFmtId="0" fontId="56" fillId="36" borderId="14" xfId="0" applyFont="1" applyFill="1" applyBorder="1" applyAlignment="1">
      <alignment horizontal="center" readingOrder="1"/>
    </xf>
    <xf numFmtId="0" fontId="56" fillId="35" borderId="19" xfId="0" applyFont="1" applyFill="1" applyBorder="1" applyAlignment="1">
      <alignment horizontal="center" readingOrder="2"/>
    </xf>
    <xf numFmtId="0" fontId="21" fillId="35" borderId="18" xfId="0" applyFont="1" applyFill="1" applyBorder="1" applyAlignment="1">
      <alignment horizontal="center" readingOrder="2"/>
    </xf>
    <xf numFmtId="0" fontId="21" fillId="35" borderId="33" xfId="0" applyFont="1" applyFill="1" applyBorder="1" applyAlignment="1">
      <alignment horizontal="center" readingOrder="2"/>
    </xf>
    <xf numFmtId="0" fontId="22" fillId="35" borderId="12" xfId="0" applyFont="1" applyFill="1" applyBorder="1" applyAlignment="1">
      <alignment horizontal="center" readingOrder="2"/>
    </xf>
    <xf numFmtId="0" fontId="0" fillId="0" borderId="0" xfId="0" applyBorder="1"/>
    <xf numFmtId="0" fontId="22" fillId="35" borderId="0" xfId="0" applyFont="1" applyFill="1" applyBorder="1" applyAlignment="1">
      <alignment horizontal="center" readingOrder="1"/>
    </xf>
    <xf numFmtId="0" fontId="22" fillId="35" borderId="43" xfId="0" applyFont="1" applyFill="1" applyBorder="1" applyAlignment="1">
      <alignment horizontal="center" readingOrder="2"/>
    </xf>
    <xf numFmtId="0" fontId="0" fillId="0" borderId="43" xfId="0" applyBorder="1"/>
    <xf numFmtId="0" fontId="22" fillId="0" borderId="15" xfId="0" applyFont="1" applyFill="1" applyBorder="1" applyAlignment="1">
      <alignment horizontal="center" readingOrder="1"/>
    </xf>
    <xf numFmtId="0" fontId="22" fillId="0" borderId="15" xfId="0" applyFont="1" applyFill="1" applyBorder="1" applyAlignment="1">
      <alignment horizontal="center" readingOrder="2"/>
    </xf>
    <xf numFmtId="2" fontId="22" fillId="0" borderId="15" xfId="0" applyNumberFormat="1" applyFont="1" applyFill="1" applyBorder="1" applyAlignment="1">
      <alignment horizontal="center"/>
    </xf>
    <xf numFmtId="2" fontId="35" fillId="0" borderId="15" xfId="0" applyNumberFormat="1" applyFont="1" applyFill="1" applyBorder="1" applyAlignment="1">
      <alignment horizontal="center" readingOrder="2"/>
    </xf>
    <xf numFmtId="0" fontId="32" fillId="0" borderId="15" xfId="0" applyFont="1" applyFill="1" applyBorder="1" applyAlignment="1">
      <alignment horizontal="center" readingOrder="2"/>
    </xf>
    <xf numFmtId="0" fontId="22" fillId="0" borderId="15" xfId="0" applyFont="1" applyFill="1" applyBorder="1" applyAlignment="1">
      <alignment horizontal="center" wrapText="1" readingOrder="2"/>
    </xf>
    <xf numFmtId="0" fontId="21" fillId="0" borderId="15" xfId="0" applyFont="1" applyFill="1" applyBorder="1" applyAlignment="1">
      <alignment horizontal="center" readingOrder="2"/>
    </xf>
    <xf numFmtId="0" fontId="21" fillId="0" borderId="15" xfId="0" applyFont="1" applyFill="1" applyBorder="1" applyAlignment="1">
      <alignment horizontal="center" readingOrder="1"/>
    </xf>
    <xf numFmtId="0" fontId="21" fillId="0" borderId="15" xfId="0" applyFont="1" applyFill="1" applyBorder="1" applyAlignment="1">
      <alignment horizontal="center" readingOrder="1"/>
    </xf>
    <xf numFmtId="2" fontId="63" fillId="0" borderId="15" xfId="0" applyNumberFormat="1" applyFont="1" applyFill="1" applyBorder="1" applyAlignment="1">
      <alignment horizontal="center" readingOrder="1"/>
    </xf>
    <xf numFmtId="2" fontId="63" fillId="0" borderId="27" xfId="0" applyNumberFormat="1" applyFont="1" applyFill="1" applyBorder="1" applyAlignment="1">
      <alignment horizontal="center" readingOrder="1"/>
    </xf>
    <xf numFmtId="0" fontId="22" fillId="36" borderId="0" xfId="0" applyFont="1" applyFill="1" applyBorder="1" applyAlignment="1">
      <alignment horizontal="center" readingOrder="1"/>
    </xf>
  </cellXfs>
  <cellStyles count="49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Accent6 2" xfId="45"/>
    <cellStyle name="40% - Accent6 2 2" xfId="47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Hyperlink" xfId="48" builtinId="8"/>
    <cellStyle name="Normal" xfId="0" builtinId="0"/>
    <cellStyle name="Normal 2" xfId="43"/>
    <cellStyle name="Normal 3" xfId="42"/>
    <cellStyle name="Percent 3" xfId="44"/>
    <cellStyle name="TXT2" xfId="46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ldometers.inf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rightToLeft="1" topLeftCell="A24" workbookViewId="0">
      <selection activeCell="B19" sqref="B19"/>
    </sheetView>
  </sheetViews>
  <sheetFormatPr defaultRowHeight="14.25"/>
  <cols>
    <col min="1" max="1" width="16.625" customWidth="1"/>
    <col min="2" max="7" width="15.875" customWidth="1"/>
  </cols>
  <sheetData>
    <row r="1" spans="1:7" ht="16.5">
      <c r="A1" s="2" t="s">
        <v>449</v>
      </c>
      <c r="B1" s="4"/>
      <c r="C1" s="4"/>
      <c r="D1" s="4"/>
      <c r="E1" s="4"/>
      <c r="F1" s="4"/>
      <c r="G1" s="4"/>
    </row>
    <row r="2" spans="1:7" ht="15.75">
      <c r="A2" s="4"/>
      <c r="B2" s="265" t="s">
        <v>348</v>
      </c>
      <c r="C2" s="265"/>
      <c r="D2" s="265"/>
      <c r="E2" s="265"/>
      <c r="F2" s="265"/>
      <c r="G2" s="265"/>
    </row>
    <row r="3" spans="1:7" ht="15">
      <c r="A3" s="266" t="s">
        <v>0</v>
      </c>
      <c r="B3" s="266" t="s">
        <v>1</v>
      </c>
      <c r="C3" s="267" t="s">
        <v>2</v>
      </c>
      <c r="D3" s="268"/>
      <c r="E3" s="269"/>
      <c r="F3" s="270" t="s">
        <v>3</v>
      </c>
      <c r="G3" s="266" t="s">
        <v>4</v>
      </c>
    </row>
    <row r="4" spans="1:7" ht="15">
      <c r="A4" s="266"/>
      <c r="B4" s="266"/>
      <c r="C4" s="270" t="s">
        <v>5</v>
      </c>
      <c r="D4" s="270"/>
      <c r="E4" s="270"/>
      <c r="F4" s="270"/>
      <c r="G4" s="266"/>
    </row>
    <row r="5" spans="1:7" ht="15">
      <c r="A5" s="266"/>
      <c r="B5" s="266"/>
      <c r="C5" s="82">
        <v>2015</v>
      </c>
      <c r="D5" s="82">
        <v>2016</v>
      </c>
      <c r="E5" s="82">
        <v>2017</v>
      </c>
      <c r="F5" s="270"/>
      <c r="G5" s="266"/>
    </row>
    <row r="6" spans="1:7" ht="15">
      <c r="A6" s="81" t="s">
        <v>6</v>
      </c>
      <c r="B6" s="41" t="s">
        <v>7</v>
      </c>
      <c r="C6" s="1">
        <v>1.4119999999999999</v>
      </c>
      <c r="D6" s="1">
        <v>1.4119999999999999</v>
      </c>
      <c r="E6" s="1">
        <f>1/0.71</f>
        <v>1.4084507042253522</v>
      </c>
      <c r="F6" s="40" t="s">
        <v>8</v>
      </c>
      <c r="G6" s="81" t="s">
        <v>9</v>
      </c>
    </row>
    <row r="7" spans="1:7" ht="15">
      <c r="A7" s="81" t="s">
        <v>10</v>
      </c>
      <c r="B7" s="41" t="s">
        <v>11</v>
      </c>
      <c r="C7" s="1">
        <v>0.27229407760381213</v>
      </c>
      <c r="D7" s="1">
        <v>0.27229407760381213</v>
      </c>
      <c r="E7" s="1">
        <f>1/3.6725</f>
        <v>0.27229407760381213</v>
      </c>
      <c r="F7" s="40" t="s">
        <v>12</v>
      </c>
      <c r="G7" s="81" t="s">
        <v>13</v>
      </c>
    </row>
    <row r="8" spans="1:7" ht="15">
      <c r="A8" s="81" t="s">
        <v>14</v>
      </c>
      <c r="B8" s="41" t="s">
        <v>7</v>
      </c>
      <c r="C8" s="1">
        <v>2.6455000000000002</v>
      </c>
      <c r="D8" s="1">
        <v>2.6</v>
      </c>
      <c r="E8" s="1">
        <f>1/0.376</f>
        <v>2.6595744680851063</v>
      </c>
      <c r="F8" s="40" t="s">
        <v>15</v>
      </c>
      <c r="G8" s="81" t="s">
        <v>16</v>
      </c>
    </row>
    <row r="9" spans="1:7" ht="15">
      <c r="A9" s="81" t="s">
        <v>17</v>
      </c>
      <c r="B9" s="41" t="s">
        <v>7</v>
      </c>
      <c r="C9" s="1">
        <v>0.49</v>
      </c>
      <c r="D9" s="1">
        <v>0.43</v>
      </c>
      <c r="E9" s="1">
        <f>1/2.4194</f>
        <v>0.41332561792179878</v>
      </c>
      <c r="F9" s="40" t="s">
        <v>18</v>
      </c>
      <c r="G9" s="81" t="s">
        <v>19</v>
      </c>
    </row>
    <row r="10" spans="1:7" ht="15">
      <c r="A10" s="81" t="s">
        <v>20</v>
      </c>
      <c r="B10" s="41" t="s">
        <v>7</v>
      </c>
      <c r="C10" s="1">
        <v>9.9304865938430985E-3</v>
      </c>
      <c r="D10" s="1">
        <v>9.140767824497258E-3</v>
      </c>
      <c r="E10" s="1">
        <f>1/119.0997</f>
        <v>8.3963267749624891E-3</v>
      </c>
      <c r="F10" s="40" t="s">
        <v>21</v>
      </c>
      <c r="G10" s="81" t="s">
        <v>22</v>
      </c>
    </row>
    <row r="11" spans="1:7" ht="15">
      <c r="A11" s="81" t="s">
        <v>23</v>
      </c>
      <c r="B11" s="41" t="s">
        <v>24</v>
      </c>
      <c r="C11" s="1">
        <v>5.6268287193337839E-3</v>
      </c>
      <c r="D11" s="1">
        <v>5.6268287193337839E-3</v>
      </c>
      <c r="E11" s="1">
        <f>1/177.72</f>
        <v>5.6268287193337839E-3</v>
      </c>
      <c r="F11" s="40" t="s">
        <v>25</v>
      </c>
      <c r="G11" s="81" t="s">
        <v>26</v>
      </c>
    </row>
    <row r="12" spans="1:7" ht="15">
      <c r="A12" s="81" t="s">
        <v>225</v>
      </c>
      <c r="B12" s="41" t="s">
        <v>27</v>
      </c>
      <c r="C12" s="1">
        <v>2.254283137962128E-3</v>
      </c>
      <c r="D12" s="1">
        <v>2.2482014388489208E-3</v>
      </c>
      <c r="E12" s="1">
        <f>1/436.5711</f>
        <v>2.2905776401598733E-3</v>
      </c>
      <c r="F12" s="40" t="s">
        <v>420</v>
      </c>
      <c r="G12" s="81" t="s">
        <v>28</v>
      </c>
    </row>
    <row r="13" spans="1:7" ht="15">
      <c r="A13" s="81" t="s">
        <v>29</v>
      </c>
      <c r="B13" s="41" t="s">
        <v>30</v>
      </c>
      <c r="C13" s="1">
        <v>0.26700000000000002</v>
      </c>
      <c r="D13" s="1">
        <v>0.26700000000000002</v>
      </c>
      <c r="E13" s="1">
        <f>1/3.75</f>
        <v>0.26666666666666666</v>
      </c>
      <c r="F13" s="40" t="s">
        <v>31</v>
      </c>
      <c r="G13" s="81" t="s">
        <v>32</v>
      </c>
    </row>
    <row r="14" spans="1:7" ht="15">
      <c r="A14" s="81" t="s">
        <v>33</v>
      </c>
      <c r="B14" s="41" t="s">
        <v>34</v>
      </c>
      <c r="C14" s="1">
        <v>0.16744809109176154</v>
      </c>
      <c r="D14" s="1">
        <v>0.14705882352941177</v>
      </c>
      <c r="E14" s="1">
        <f>1/6.6834</f>
        <v>0.14962444264895114</v>
      </c>
      <c r="F14" s="40" t="s">
        <v>35</v>
      </c>
      <c r="G14" s="81" t="s">
        <v>36</v>
      </c>
    </row>
    <row r="15" spans="1:7" ht="15">
      <c r="A15" s="81" t="s">
        <v>37</v>
      </c>
      <c r="B15" s="41" t="s">
        <v>38</v>
      </c>
      <c r="C15" s="1">
        <v>3.8117847424167404E-3</v>
      </c>
      <c r="D15" s="1">
        <v>2.1834695199664097E-3</v>
      </c>
      <c r="E15" s="1">
        <f>1/492.6108</f>
        <v>2.0300001542800116E-3</v>
      </c>
      <c r="F15" s="40" t="s">
        <v>39</v>
      </c>
      <c r="G15" s="81" t="s">
        <v>40</v>
      </c>
    </row>
    <row r="16" spans="1:7" ht="15">
      <c r="A16" s="81" t="s">
        <v>41</v>
      </c>
      <c r="B16" s="41" t="s">
        <v>42</v>
      </c>
      <c r="C16" s="110">
        <v>4.4949880882815658E-5</v>
      </c>
      <c r="D16" s="110">
        <v>4.4945840262483708E-5</v>
      </c>
      <c r="E16" s="110">
        <f>1/24300</f>
        <v>4.11522633744856E-5</v>
      </c>
      <c r="F16" s="40" t="s">
        <v>43</v>
      </c>
      <c r="G16" s="81" t="s">
        <v>44</v>
      </c>
    </row>
    <row r="17" spans="1:7" ht="15">
      <c r="A17" s="81" t="s">
        <v>45</v>
      </c>
      <c r="B17" s="41" t="s">
        <v>7</v>
      </c>
      <c r="C17" s="1">
        <v>8.5667780347811187E-4</v>
      </c>
      <c r="D17" s="1">
        <v>8.4602368866328254E-4</v>
      </c>
      <c r="E17" s="1">
        <f>1/1184</f>
        <v>8.4459459459459464E-4</v>
      </c>
      <c r="F17" s="40" t="s">
        <v>46</v>
      </c>
      <c r="G17" s="81" t="s">
        <v>47</v>
      </c>
    </row>
    <row r="18" spans="1:7" ht="15">
      <c r="A18" s="81" t="s">
        <v>48</v>
      </c>
      <c r="B18" s="41" t="s">
        <v>30</v>
      </c>
      <c r="C18" s="1">
        <v>2.59</v>
      </c>
      <c r="D18" s="1">
        <v>2.59</v>
      </c>
      <c r="E18" s="1">
        <f>1/0.3845</f>
        <v>2.6007802340702209</v>
      </c>
      <c r="F18" s="40" t="s">
        <v>49</v>
      </c>
      <c r="G18" s="81" t="s">
        <v>50</v>
      </c>
    </row>
    <row r="19" spans="1:7" ht="15">
      <c r="A19" s="81" t="s">
        <v>51</v>
      </c>
      <c r="B19" s="41" t="s">
        <v>52</v>
      </c>
      <c r="C19" s="1">
        <v>1</v>
      </c>
      <c r="D19" s="1">
        <v>1</v>
      </c>
      <c r="E19" s="1">
        <v>1</v>
      </c>
      <c r="F19" s="40" t="s">
        <v>76</v>
      </c>
      <c r="G19" s="81" t="s">
        <v>53</v>
      </c>
    </row>
    <row r="20" spans="1:7" ht="15">
      <c r="A20" s="81" t="s">
        <v>54</v>
      </c>
      <c r="B20" s="41" t="s">
        <v>30</v>
      </c>
      <c r="C20" s="1">
        <v>0.27472527472527469</v>
      </c>
      <c r="D20" s="1">
        <v>0.27472527472527469</v>
      </c>
      <c r="E20" s="1">
        <f>1/3.64</f>
        <v>0.27472527472527469</v>
      </c>
      <c r="F20" s="40" t="s">
        <v>55</v>
      </c>
      <c r="G20" s="81" t="s">
        <v>56</v>
      </c>
    </row>
    <row r="21" spans="1:7" ht="15">
      <c r="A21" s="81" t="s">
        <v>57</v>
      </c>
      <c r="B21" s="41" t="s">
        <v>7</v>
      </c>
      <c r="C21" s="1">
        <v>3.3233632436025258</v>
      </c>
      <c r="D21" s="1">
        <v>3.3090668431502315</v>
      </c>
      <c r="E21" s="1">
        <f>1/0.3033</f>
        <v>3.2970656116056709</v>
      </c>
      <c r="F21" s="40" t="s">
        <v>58</v>
      </c>
      <c r="G21" s="81" t="s">
        <v>59</v>
      </c>
    </row>
    <row r="22" spans="1:7" ht="15">
      <c r="A22" s="81" t="s">
        <v>60</v>
      </c>
      <c r="B22" s="41" t="s">
        <v>38</v>
      </c>
      <c r="C22" s="1">
        <v>6.9999999999999999E-4</v>
      </c>
      <c r="D22" s="1">
        <v>6.9999999999999999E-4</v>
      </c>
      <c r="E22" s="1">
        <f>1/1507.5</f>
        <v>6.6334991708126036E-4</v>
      </c>
      <c r="F22" s="40" t="s">
        <v>61</v>
      </c>
      <c r="G22" s="81" t="s">
        <v>62</v>
      </c>
    </row>
    <row r="23" spans="1:7" ht="15">
      <c r="A23" s="81" t="s">
        <v>63</v>
      </c>
      <c r="B23" s="41" t="s">
        <v>7</v>
      </c>
      <c r="C23" s="1">
        <v>0.72400810889081957</v>
      </c>
      <c r="D23" s="1">
        <v>0.73067368113400555</v>
      </c>
      <c r="E23" s="1">
        <f>1/1.3938</f>
        <v>0.7174630506528914</v>
      </c>
      <c r="F23" s="40" t="s">
        <v>64</v>
      </c>
      <c r="G23" s="81" t="s">
        <v>65</v>
      </c>
    </row>
    <row r="24" spans="1:7" ht="15">
      <c r="A24" s="81" t="s">
        <v>66</v>
      </c>
      <c r="B24" s="41" t="s">
        <v>34</v>
      </c>
      <c r="C24" s="1">
        <v>0.13239999999999999</v>
      </c>
      <c r="D24" s="1">
        <v>0.10045203415369161</v>
      </c>
      <c r="E24" s="1">
        <f>1/17.7825</f>
        <v>5.62350625615071E-2</v>
      </c>
      <c r="F24" s="40" t="s">
        <v>67</v>
      </c>
      <c r="G24" s="81" t="s">
        <v>68</v>
      </c>
    </row>
    <row r="25" spans="1:7" ht="15">
      <c r="A25" s="81" t="s">
        <v>69</v>
      </c>
      <c r="B25" s="41" t="s">
        <v>11</v>
      </c>
      <c r="C25" s="1">
        <v>0.10241389551734378</v>
      </c>
      <c r="D25" s="1">
        <v>0.10196278358399186</v>
      </c>
      <c r="E25" s="1">
        <f>1/9.692</f>
        <v>0.10317787866281469</v>
      </c>
      <c r="F25" s="40" t="s">
        <v>70</v>
      </c>
      <c r="G25" s="81" t="s">
        <v>71</v>
      </c>
    </row>
    <row r="26" spans="1:7" ht="15">
      <c r="A26" s="81" t="s">
        <v>72</v>
      </c>
      <c r="B26" s="41" t="s">
        <v>73</v>
      </c>
      <c r="C26" s="1">
        <v>3.0797659377887281E-3</v>
      </c>
      <c r="D26" s="1">
        <v>2.8376844494892172E-3</v>
      </c>
      <c r="E26" s="1">
        <f>1/357.9442</f>
        <v>2.7937315369267052E-3</v>
      </c>
      <c r="F26" s="40" t="s">
        <v>74</v>
      </c>
      <c r="G26" s="81" t="s">
        <v>75</v>
      </c>
    </row>
    <row r="27" spans="1:7" ht="15">
      <c r="A27" s="109" t="s">
        <v>85</v>
      </c>
      <c r="B27" s="41" t="s">
        <v>30</v>
      </c>
      <c r="C27" s="1">
        <f>1/214.89</f>
        <v>4.6535436735073762E-3</v>
      </c>
      <c r="D27" s="1">
        <f>1/214.89</f>
        <v>4.6535436735073762E-3</v>
      </c>
      <c r="E27" s="1">
        <f>1/214.89</f>
        <v>4.6535436735073762E-3</v>
      </c>
      <c r="F27" s="40" t="s">
        <v>421</v>
      </c>
      <c r="G27" s="109" t="s">
        <v>86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36"/>
  <sheetViews>
    <sheetView rightToLeft="1" workbookViewId="0">
      <selection activeCell="F335" sqref="F335"/>
    </sheetView>
  </sheetViews>
  <sheetFormatPr defaultRowHeight="14.25"/>
  <cols>
    <col min="1" max="1" width="31.875" customWidth="1"/>
    <col min="2" max="6" width="17.125" customWidth="1"/>
    <col min="7" max="7" width="18.25" customWidth="1"/>
    <col min="8" max="8" width="17.125" customWidth="1"/>
  </cols>
  <sheetData>
    <row r="1" spans="1:14" s="4" customFormat="1" ht="28.5" customHeight="1">
      <c r="A1" s="38" t="s">
        <v>370</v>
      </c>
      <c r="B1" s="38"/>
      <c r="C1" s="38"/>
      <c r="E1" s="38"/>
      <c r="F1" s="38"/>
      <c r="G1" s="38"/>
      <c r="H1" s="38" t="s">
        <v>371</v>
      </c>
      <c r="K1" s="34"/>
      <c r="L1" s="34"/>
      <c r="M1" s="34"/>
      <c r="N1" s="34"/>
    </row>
    <row r="2" spans="1:14" s="4" customFormat="1" ht="27.75" customHeight="1">
      <c r="A2" s="338" t="s">
        <v>270</v>
      </c>
      <c r="B2" s="339"/>
      <c r="C2" s="188" t="s">
        <v>144</v>
      </c>
      <c r="D2" s="188" t="s">
        <v>250</v>
      </c>
      <c r="E2" s="188" t="s">
        <v>251</v>
      </c>
      <c r="F2" s="188" t="s">
        <v>252</v>
      </c>
      <c r="G2" s="188" t="s">
        <v>253</v>
      </c>
      <c r="H2" s="189" t="s">
        <v>145</v>
      </c>
      <c r="K2" s="38"/>
      <c r="L2" s="38"/>
      <c r="M2" s="38"/>
      <c r="N2" s="38"/>
    </row>
    <row r="3" spans="1:14" s="4" customFormat="1" ht="27.75" customHeight="1">
      <c r="A3" s="340" t="s">
        <v>269</v>
      </c>
      <c r="B3" s="341"/>
      <c r="C3" s="188" t="s">
        <v>266</v>
      </c>
      <c r="D3" s="188" t="s">
        <v>265</v>
      </c>
      <c r="E3" s="188" t="s">
        <v>264</v>
      </c>
      <c r="F3" s="188" t="s">
        <v>262</v>
      </c>
      <c r="G3" s="188" t="s">
        <v>263</v>
      </c>
      <c r="H3" s="188" t="s">
        <v>245</v>
      </c>
      <c r="K3" s="38"/>
      <c r="L3" s="38"/>
      <c r="M3" s="38"/>
      <c r="N3" s="38"/>
    </row>
    <row r="4" spans="1:14" s="4" customFormat="1" ht="27.75" customHeight="1">
      <c r="A4" s="190" t="s">
        <v>404</v>
      </c>
      <c r="B4" s="191" t="s">
        <v>268</v>
      </c>
      <c r="C4" s="57">
        <v>41.053625156525236</v>
      </c>
      <c r="D4" s="57">
        <v>52.623616963882711</v>
      </c>
      <c r="E4" s="57">
        <v>39.315102584162538</v>
      </c>
      <c r="F4" s="57">
        <v>41.832573235714143</v>
      </c>
      <c r="G4" s="57">
        <v>24.41831831536938</v>
      </c>
      <c r="H4" s="57">
        <v>47.012191616409538</v>
      </c>
      <c r="K4" s="38"/>
      <c r="L4" s="38"/>
      <c r="M4" s="38"/>
      <c r="N4" s="38"/>
    </row>
    <row r="5" spans="1:14" s="4" customFormat="1" ht="27.75" customHeight="1">
      <c r="A5" s="192" t="s">
        <v>405</v>
      </c>
      <c r="B5" s="191" t="s">
        <v>267</v>
      </c>
      <c r="C5" s="55">
        <v>68</v>
      </c>
      <c r="D5" s="55">
        <v>40</v>
      </c>
      <c r="E5" s="55">
        <v>75</v>
      </c>
      <c r="F5" s="55">
        <v>67</v>
      </c>
      <c r="G5" s="55">
        <v>105.5</v>
      </c>
      <c r="H5" s="55">
        <v>55</v>
      </c>
      <c r="K5" s="38"/>
      <c r="L5" s="38"/>
      <c r="M5" s="38"/>
      <c r="N5" s="38"/>
    </row>
    <row r="6" spans="1:14" s="4" customFormat="1" ht="28.5" customHeight="1">
      <c r="A6" s="193" t="s">
        <v>235</v>
      </c>
      <c r="B6" s="191" t="s">
        <v>268</v>
      </c>
      <c r="C6" s="56">
        <v>51.446958257252618</v>
      </c>
      <c r="D6" s="56">
        <v>60.537682517445376</v>
      </c>
      <c r="E6" s="56">
        <v>52.612982555233657</v>
      </c>
      <c r="F6" s="56">
        <v>49.016005721133617</v>
      </c>
      <c r="G6" s="56">
        <v>38.759568045566965</v>
      </c>
      <c r="H6" s="57">
        <v>56.519705338600893</v>
      </c>
      <c r="K6" s="38"/>
      <c r="L6" s="38"/>
      <c r="M6" s="38"/>
      <c r="N6" s="38"/>
    </row>
    <row r="7" spans="1:14" s="4" customFormat="1" ht="28.5" customHeight="1">
      <c r="A7" s="192" t="s">
        <v>271</v>
      </c>
      <c r="B7" s="191" t="s">
        <v>267</v>
      </c>
      <c r="C7" s="58">
        <v>68.5625</v>
      </c>
      <c r="D7" s="58">
        <v>40.666666666666664</v>
      </c>
      <c r="E7" s="58">
        <v>68.333333333333329</v>
      </c>
      <c r="F7" s="58">
        <v>80.333333333333329</v>
      </c>
      <c r="G7" s="58">
        <v>101.75</v>
      </c>
      <c r="H7" s="59">
        <v>55</v>
      </c>
      <c r="K7" s="38"/>
      <c r="L7" s="38"/>
      <c r="M7" s="38"/>
      <c r="N7" s="38"/>
    </row>
    <row r="8" spans="1:14" s="4" customFormat="1" ht="28.5" customHeight="1">
      <c r="A8" s="194" t="s">
        <v>156</v>
      </c>
      <c r="B8" s="191" t="s">
        <v>268</v>
      </c>
      <c r="C8" s="56">
        <v>67.454471661854711</v>
      </c>
      <c r="D8" s="56">
        <v>73.877638795186229</v>
      </c>
      <c r="E8" s="56">
        <v>71.797733120041286</v>
      </c>
      <c r="F8" s="56">
        <v>61.905789535188354</v>
      </c>
      <c r="G8" s="56">
        <v>58.723786463217294</v>
      </c>
      <c r="H8" s="57">
        <v>68.665708883787644</v>
      </c>
      <c r="K8" s="38"/>
      <c r="L8" s="38"/>
      <c r="M8" s="38"/>
      <c r="N8" s="38"/>
    </row>
    <row r="9" spans="1:14" s="4" customFormat="1" ht="28.5" customHeight="1">
      <c r="A9" s="192" t="s">
        <v>272</v>
      </c>
      <c r="B9" s="191" t="s">
        <v>267</v>
      </c>
      <c r="C9" s="58">
        <v>61.5</v>
      </c>
      <c r="D9" s="58">
        <v>25.833333333333332</v>
      </c>
      <c r="E9" s="58">
        <v>45.333333333333336</v>
      </c>
      <c r="F9" s="58">
        <v>98.333333333333329</v>
      </c>
      <c r="G9" s="58">
        <v>99.5</v>
      </c>
      <c r="H9" s="59">
        <v>55</v>
      </c>
      <c r="K9" s="38"/>
      <c r="L9" s="38"/>
      <c r="M9" s="38"/>
      <c r="N9" s="38"/>
    </row>
    <row r="10" spans="1:14" s="4" customFormat="1" ht="28.5" customHeight="1">
      <c r="A10" s="194" t="s">
        <v>146</v>
      </c>
      <c r="B10" s="191" t="s">
        <v>268</v>
      </c>
      <c r="C10" s="56">
        <v>13.23148310134404</v>
      </c>
      <c r="D10" s="56">
        <v>14.099067124298323</v>
      </c>
      <c r="E10" s="56">
        <v>13.90627004064482</v>
      </c>
      <c r="F10" s="56">
        <v>22.269176109068454</v>
      </c>
      <c r="G10" s="56">
        <v>4.6457471066437295</v>
      </c>
      <c r="H10" s="57">
        <v>15.809440780698528</v>
      </c>
      <c r="K10" s="38"/>
      <c r="L10" s="38"/>
      <c r="M10" s="38"/>
      <c r="N10" s="38"/>
    </row>
    <row r="11" spans="1:14" s="4" customFormat="1" ht="28.5" customHeight="1">
      <c r="A11" s="192" t="s">
        <v>273</v>
      </c>
      <c r="B11" s="191" t="s">
        <v>267</v>
      </c>
      <c r="C11" s="58">
        <v>57.25</v>
      </c>
      <c r="D11" s="58">
        <v>49.833333333333336</v>
      </c>
      <c r="E11" s="58">
        <v>49</v>
      </c>
      <c r="F11" s="58">
        <v>29</v>
      </c>
      <c r="G11" s="58">
        <v>95.75</v>
      </c>
      <c r="H11" s="59">
        <v>55</v>
      </c>
      <c r="K11" s="38"/>
      <c r="L11" s="38"/>
      <c r="M11" s="38"/>
      <c r="N11" s="38"/>
    </row>
    <row r="12" spans="1:14" s="4" customFormat="1" ht="28.5" customHeight="1">
      <c r="A12" s="194" t="s">
        <v>147</v>
      </c>
      <c r="B12" s="191" t="s">
        <v>268</v>
      </c>
      <c r="C12" s="56">
        <v>39.317094130405586</v>
      </c>
      <c r="D12" s="56">
        <v>54.597473417075214</v>
      </c>
      <c r="E12" s="56">
        <v>40.06526194234646</v>
      </c>
      <c r="F12" s="56">
        <v>36.543117298120841</v>
      </c>
      <c r="G12" s="56">
        <v>17.915881965659008</v>
      </c>
      <c r="H12" s="57">
        <v>53.247875800090171</v>
      </c>
      <c r="K12" s="38"/>
      <c r="L12" s="38"/>
      <c r="M12" s="38"/>
      <c r="N12" s="38"/>
    </row>
    <row r="13" spans="1:14" s="4" customFormat="1" ht="28.5" customHeight="1">
      <c r="A13" s="192" t="s">
        <v>274</v>
      </c>
      <c r="B13" s="191" t="s">
        <v>267</v>
      </c>
      <c r="C13" s="58">
        <v>72.375</v>
      </c>
      <c r="D13" s="58">
        <v>48.333333333333336</v>
      </c>
      <c r="E13" s="58">
        <v>72</v>
      </c>
      <c r="F13" s="58">
        <v>79.333333333333329</v>
      </c>
      <c r="G13" s="58">
        <v>103.5</v>
      </c>
      <c r="H13" s="59">
        <v>55</v>
      </c>
      <c r="K13" s="38"/>
      <c r="L13" s="38"/>
      <c r="M13" s="38"/>
      <c r="N13" s="38"/>
    </row>
    <row r="14" spans="1:14" s="4" customFormat="1" ht="28.5" customHeight="1">
      <c r="A14" s="194" t="s">
        <v>148</v>
      </c>
      <c r="B14" s="191" t="s">
        <v>268</v>
      </c>
      <c r="C14" s="56">
        <v>62.212047554244919</v>
      </c>
      <c r="D14" s="56">
        <v>72.186983786290341</v>
      </c>
      <c r="E14" s="56">
        <v>60.770459634516477</v>
      </c>
      <c r="F14" s="56">
        <v>58.278824237429511</v>
      </c>
      <c r="G14" s="56">
        <v>51.28075163358465</v>
      </c>
      <c r="H14" s="57">
        <v>64.621577697824122</v>
      </c>
      <c r="K14" s="38"/>
      <c r="L14" s="38"/>
      <c r="M14" s="38"/>
      <c r="N14" s="38"/>
    </row>
    <row r="15" spans="1:14" s="4" customFormat="1" ht="28.5" customHeight="1">
      <c r="A15" s="192" t="s">
        <v>347</v>
      </c>
      <c r="B15" s="191" t="s">
        <v>267</v>
      </c>
      <c r="C15" s="58">
        <v>61.625</v>
      </c>
      <c r="D15" s="58">
        <v>37</v>
      </c>
      <c r="E15" s="58">
        <v>63.666666666666664</v>
      </c>
      <c r="F15" s="58">
        <v>76</v>
      </c>
      <c r="G15" s="58">
        <v>86.25</v>
      </c>
      <c r="H15" s="59">
        <v>55</v>
      </c>
      <c r="K15" s="38"/>
      <c r="L15" s="38"/>
      <c r="M15" s="38"/>
      <c r="N15" s="38"/>
    </row>
    <row r="16" spans="1:14" s="4" customFormat="1" ht="18" customHeight="1">
      <c r="A16" s="335" t="s">
        <v>254</v>
      </c>
      <c r="B16" s="335"/>
      <c r="C16" s="335"/>
      <c r="E16" s="97"/>
      <c r="F16" s="97"/>
      <c r="G16" s="97"/>
      <c r="H16" s="97" t="s">
        <v>343</v>
      </c>
      <c r="K16" s="38"/>
      <c r="L16" s="38"/>
      <c r="M16" s="38"/>
      <c r="N16" s="38"/>
    </row>
    <row r="17" spans="1:14" s="4" customFormat="1" ht="18" customHeight="1">
      <c r="A17" s="332" t="s">
        <v>255</v>
      </c>
      <c r="B17" s="332"/>
      <c r="C17" s="332"/>
      <c r="D17" s="96"/>
      <c r="F17" s="96"/>
      <c r="G17" s="96"/>
      <c r="H17" s="96" t="s">
        <v>344</v>
      </c>
      <c r="K17" s="38"/>
      <c r="L17" s="38"/>
      <c r="M17" s="38"/>
      <c r="N17" s="38"/>
    </row>
    <row r="18" spans="1:14" s="4" customFormat="1" ht="18" customHeight="1">
      <c r="A18" s="332" t="s">
        <v>256</v>
      </c>
      <c r="B18" s="332"/>
      <c r="C18" s="332"/>
      <c r="D18" s="96"/>
      <c r="E18" s="96"/>
      <c r="G18" s="96"/>
      <c r="H18" s="96" t="s">
        <v>345</v>
      </c>
      <c r="I18" s="96"/>
      <c r="K18" s="38"/>
      <c r="L18" s="38"/>
      <c r="M18" s="38"/>
      <c r="N18" s="38"/>
    </row>
    <row r="19" spans="1:14" s="4" customFormat="1" ht="18" customHeight="1">
      <c r="A19" s="332" t="s">
        <v>257</v>
      </c>
      <c r="B19" s="332"/>
      <c r="C19" s="78"/>
      <c r="D19" s="96"/>
      <c r="E19" s="96"/>
      <c r="G19" s="96"/>
      <c r="H19" s="96" t="s">
        <v>346</v>
      </c>
      <c r="I19" s="96"/>
      <c r="K19" s="38"/>
      <c r="L19" s="38"/>
      <c r="M19" s="38"/>
      <c r="N19" s="38"/>
    </row>
    <row r="20" spans="1:14" s="4" customFormat="1" ht="18" customHeight="1">
      <c r="A20" s="54" t="s">
        <v>236</v>
      </c>
      <c r="B20" s="31"/>
      <c r="C20" s="26"/>
      <c r="D20" s="106"/>
      <c r="E20" s="106"/>
      <c r="F20" s="106"/>
      <c r="G20" s="106"/>
      <c r="H20" s="106" t="s">
        <v>260</v>
      </c>
      <c r="J20" s="28"/>
      <c r="K20" s="38"/>
      <c r="L20" s="38"/>
      <c r="M20" s="38"/>
      <c r="N20" s="38"/>
    </row>
    <row r="21" spans="1:14" s="4" customFormat="1" ht="23.25">
      <c r="B21" s="26"/>
      <c r="C21" s="26"/>
      <c r="D21" s="26"/>
      <c r="E21" s="26"/>
      <c r="F21" s="26"/>
      <c r="G21" s="26"/>
      <c r="H21" s="26" t="s">
        <v>258</v>
      </c>
      <c r="J21" s="28"/>
      <c r="K21" s="38"/>
      <c r="L21" s="38"/>
      <c r="M21" s="38"/>
      <c r="N21" s="38"/>
    </row>
    <row r="22" spans="1:14" s="4" customFormat="1" ht="23.25">
      <c r="A22" s="31" t="s">
        <v>259</v>
      </c>
      <c r="B22" s="26"/>
      <c r="C22" s="26"/>
      <c r="D22" s="26"/>
      <c r="E22" s="26"/>
      <c r="F22" s="26"/>
      <c r="G22" s="26"/>
      <c r="H22" s="26"/>
      <c r="I22" s="26"/>
      <c r="J22" s="28"/>
      <c r="K22" s="38"/>
      <c r="L22" s="38"/>
      <c r="M22" s="38"/>
      <c r="N22" s="38"/>
    </row>
    <row r="23" spans="1:14" s="4" customFormat="1" ht="23.25">
      <c r="A23" s="29"/>
      <c r="B23" s="30"/>
      <c r="C23" s="29"/>
      <c r="D23" s="27"/>
      <c r="E23" s="27"/>
      <c r="F23" s="27"/>
      <c r="G23" s="27"/>
      <c r="H23" s="27"/>
      <c r="I23" s="27"/>
      <c r="J23" s="28"/>
      <c r="K23" s="38"/>
      <c r="L23" s="38"/>
      <c r="M23" s="38"/>
      <c r="N23" s="38"/>
    </row>
    <row r="24" spans="1:14" s="4" customFormat="1" ht="23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38"/>
      <c r="L24" s="38"/>
      <c r="M24" s="38"/>
      <c r="N24" s="38"/>
    </row>
    <row r="25" spans="1:14" s="4" customFormat="1" ht="23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38"/>
      <c r="L25" s="38"/>
      <c r="M25" s="38"/>
      <c r="N25" s="38"/>
    </row>
    <row r="26" spans="1:14" s="4" customFormat="1" ht="23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38"/>
      <c r="L26" s="38"/>
      <c r="M26" s="38"/>
      <c r="N26" s="38"/>
    </row>
    <row r="27" spans="1:14" s="4" customFormat="1" ht="23.25" customHeight="1">
      <c r="A27" s="342" t="s">
        <v>373</v>
      </c>
      <c r="B27" s="342"/>
      <c r="C27" s="342"/>
      <c r="E27" s="104"/>
      <c r="F27" s="104"/>
      <c r="G27" s="104"/>
      <c r="H27" s="26" t="s">
        <v>372</v>
      </c>
      <c r="I27" s="26"/>
      <c r="J27" s="34"/>
      <c r="K27" s="38"/>
      <c r="L27" s="38"/>
      <c r="M27" s="38"/>
      <c r="N27" s="38"/>
    </row>
    <row r="28" spans="1:14" s="4" customFormat="1" ht="23.25" customHeight="1">
      <c r="A28" s="338" t="s">
        <v>270</v>
      </c>
      <c r="B28" s="339"/>
      <c r="C28" s="188" t="s">
        <v>144</v>
      </c>
      <c r="D28" s="188" t="s">
        <v>250</v>
      </c>
      <c r="E28" s="188" t="s">
        <v>251</v>
      </c>
      <c r="F28" s="188" t="s">
        <v>252</v>
      </c>
      <c r="G28" s="188" t="s">
        <v>253</v>
      </c>
      <c r="H28" s="189" t="s">
        <v>145</v>
      </c>
      <c r="I28" s="26"/>
      <c r="K28" s="38"/>
      <c r="L28" s="38"/>
      <c r="M28" s="38"/>
      <c r="N28" s="38"/>
    </row>
    <row r="29" spans="1:14" s="4" customFormat="1" ht="23.25" customHeight="1">
      <c r="A29" s="340" t="s">
        <v>269</v>
      </c>
      <c r="B29" s="341"/>
      <c r="C29" s="188" t="s">
        <v>266</v>
      </c>
      <c r="D29" s="188" t="s">
        <v>265</v>
      </c>
      <c r="E29" s="188" t="s">
        <v>264</v>
      </c>
      <c r="F29" s="188" t="s">
        <v>262</v>
      </c>
      <c r="G29" s="188" t="s">
        <v>263</v>
      </c>
      <c r="H29" s="188" t="s">
        <v>245</v>
      </c>
      <c r="K29" s="38"/>
      <c r="L29" s="38"/>
      <c r="M29" s="38"/>
      <c r="N29" s="38"/>
    </row>
    <row r="30" spans="1:14" s="4" customFormat="1" ht="44.25" customHeight="1">
      <c r="A30" s="190" t="s">
        <v>331</v>
      </c>
      <c r="B30" s="191" t="s">
        <v>268</v>
      </c>
      <c r="C30" s="56">
        <v>47.42585773180361</v>
      </c>
      <c r="D30" s="56">
        <v>63.350051618300533</v>
      </c>
      <c r="E30" s="56">
        <v>41.362269693090731</v>
      </c>
      <c r="F30" s="56">
        <v>46.621639611044053</v>
      </c>
      <c r="G30" s="56">
        <v>28.690421521662596</v>
      </c>
      <c r="H30" s="56">
        <v>51.317997077155795</v>
      </c>
      <c r="K30" s="38"/>
      <c r="L30" s="38"/>
      <c r="M30" s="38"/>
      <c r="N30" s="38"/>
    </row>
    <row r="31" spans="1:14" s="4" customFormat="1" ht="44.25" customHeight="1">
      <c r="A31" s="192" t="s">
        <v>276</v>
      </c>
      <c r="B31" s="191" t="s">
        <v>267</v>
      </c>
      <c r="C31" s="56">
        <v>63.1875</v>
      </c>
      <c r="D31" s="56">
        <v>32.5</v>
      </c>
      <c r="E31" s="56">
        <v>74.666666666666671</v>
      </c>
      <c r="F31" s="56">
        <v>63.666666666666664</v>
      </c>
      <c r="G31" s="56">
        <v>100.25</v>
      </c>
      <c r="H31" s="56">
        <v>55</v>
      </c>
      <c r="K31" s="38"/>
      <c r="L31" s="38"/>
      <c r="M31" s="38"/>
      <c r="N31" s="38"/>
    </row>
    <row r="32" spans="1:14" s="4" customFormat="1" ht="44.25" customHeight="1">
      <c r="A32" s="193" t="s">
        <v>149</v>
      </c>
      <c r="B32" s="191" t="s">
        <v>268</v>
      </c>
      <c r="C32" s="56">
        <v>43.097910635582252</v>
      </c>
      <c r="D32" s="56">
        <v>51.531968624628512</v>
      </c>
      <c r="E32" s="56">
        <v>39.864651369349041</v>
      </c>
      <c r="F32" s="56">
        <v>46.134436190865472</v>
      </c>
      <c r="G32" s="56">
        <v>30.594373935225363</v>
      </c>
      <c r="H32" s="56">
        <v>50.444353669655655</v>
      </c>
      <c r="K32" s="38"/>
      <c r="L32" s="38"/>
      <c r="M32" s="38"/>
      <c r="N32" s="38"/>
    </row>
    <row r="33" spans="1:14" s="4" customFormat="1" ht="44.25" customHeight="1">
      <c r="A33" s="192" t="s">
        <v>277</v>
      </c>
      <c r="B33" s="191" t="s">
        <v>267</v>
      </c>
      <c r="C33" s="58">
        <v>68.375</v>
      </c>
      <c r="D33" s="58">
        <v>49.833333333333336</v>
      </c>
      <c r="E33" s="58">
        <v>75.333333333333329</v>
      </c>
      <c r="F33" s="58">
        <v>59.666666666666664</v>
      </c>
      <c r="G33" s="58">
        <v>97.5</v>
      </c>
      <c r="H33" s="59">
        <v>55</v>
      </c>
      <c r="K33" s="38"/>
      <c r="L33" s="38"/>
      <c r="M33" s="38"/>
      <c r="N33" s="38"/>
    </row>
    <row r="34" spans="1:14" s="4" customFormat="1" ht="44.25" customHeight="1">
      <c r="A34" s="194" t="s">
        <v>150</v>
      </c>
      <c r="B34" s="191" t="s">
        <v>268</v>
      </c>
      <c r="C34" s="56">
        <v>45.556866481685326</v>
      </c>
      <c r="D34" s="56">
        <v>64.476964165147749</v>
      </c>
      <c r="E34" s="56">
        <v>38.603519501240008</v>
      </c>
      <c r="F34" s="56">
        <v>40.019424314239288</v>
      </c>
      <c r="G34" s="56">
        <v>26.544811817410238</v>
      </c>
      <c r="H34" s="57">
        <v>43.9512001175978</v>
      </c>
      <c r="K34" s="38"/>
      <c r="L34" s="38"/>
      <c r="M34" s="38"/>
      <c r="N34" s="38"/>
    </row>
    <row r="35" spans="1:14" s="4" customFormat="1" ht="44.25" customHeight="1">
      <c r="A35" s="192" t="s">
        <v>278</v>
      </c>
      <c r="B35" s="191" t="s">
        <v>267</v>
      </c>
      <c r="C35" s="58">
        <v>52.0625</v>
      </c>
      <c r="D35" s="58">
        <v>15.333333333333334</v>
      </c>
      <c r="E35" s="58">
        <v>67.333333333333329</v>
      </c>
      <c r="F35" s="58">
        <v>67</v>
      </c>
      <c r="G35" s="58">
        <v>84.5</v>
      </c>
      <c r="H35" s="59">
        <v>55</v>
      </c>
      <c r="K35" s="38"/>
      <c r="L35" s="38"/>
      <c r="M35" s="38"/>
      <c r="N35" s="38"/>
    </row>
    <row r="36" spans="1:14" s="4" customFormat="1" ht="44.25" customHeight="1">
      <c r="A36" s="194" t="s">
        <v>151</v>
      </c>
      <c r="B36" s="191" t="s">
        <v>268</v>
      </c>
      <c r="C36" s="56">
        <v>70.62435855487179</v>
      </c>
      <c r="D36" s="56">
        <v>83.92918840959095</v>
      </c>
      <c r="E36" s="56">
        <v>62.991328443755286</v>
      </c>
      <c r="F36" s="56">
        <v>69.30189643549916</v>
      </c>
      <c r="G36" s="56">
        <v>57.383732945659943</v>
      </c>
      <c r="H36" s="57">
        <v>69.412557454702934</v>
      </c>
      <c r="K36" s="38"/>
      <c r="L36" s="38"/>
      <c r="M36" s="38"/>
      <c r="N36" s="38"/>
    </row>
    <row r="37" spans="1:14" s="4" customFormat="1" ht="44.25" customHeight="1">
      <c r="A37" s="192" t="s">
        <v>279</v>
      </c>
      <c r="B37" s="191" t="s">
        <v>267</v>
      </c>
      <c r="C37" s="58">
        <v>51.25</v>
      </c>
      <c r="D37" s="58">
        <v>12.166666666666666</v>
      </c>
      <c r="E37" s="58">
        <v>73.666666666666671</v>
      </c>
      <c r="F37" s="58">
        <v>58.666666666666664</v>
      </c>
      <c r="G37" s="58">
        <v>87.5</v>
      </c>
      <c r="H37" s="59">
        <v>55</v>
      </c>
      <c r="K37" s="38"/>
      <c r="L37" s="38"/>
      <c r="M37" s="38"/>
      <c r="N37" s="38"/>
    </row>
    <row r="38" spans="1:14" s="4" customFormat="1" ht="44.25" customHeight="1">
      <c r="A38" s="194" t="s">
        <v>152</v>
      </c>
      <c r="B38" s="191" t="s">
        <v>268</v>
      </c>
      <c r="C38" s="56">
        <v>44.523258151362818</v>
      </c>
      <c r="D38" s="56">
        <v>66.083322039185347</v>
      </c>
      <c r="E38" s="56">
        <v>36.86799539934767</v>
      </c>
      <c r="F38" s="56">
        <v>45.925270456779792</v>
      </c>
      <c r="G38" s="56">
        <v>16.873100154577656</v>
      </c>
      <c r="H38" s="57">
        <v>52.539711127418784</v>
      </c>
      <c r="K38" s="38"/>
      <c r="L38" s="38"/>
      <c r="M38" s="38"/>
      <c r="N38" s="38"/>
    </row>
    <row r="39" spans="1:14" s="4" customFormat="1" ht="44.25" customHeight="1">
      <c r="A39" s="192" t="s">
        <v>280</v>
      </c>
      <c r="B39" s="191" t="s">
        <v>267</v>
      </c>
      <c r="C39" s="58">
        <v>65</v>
      </c>
      <c r="D39" s="58">
        <v>35.5</v>
      </c>
      <c r="E39" s="58">
        <v>77</v>
      </c>
      <c r="F39" s="58">
        <v>61.333333333333336</v>
      </c>
      <c r="G39" s="58">
        <v>103</v>
      </c>
      <c r="H39" s="59">
        <v>55</v>
      </c>
      <c r="K39" s="38"/>
      <c r="L39" s="38"/>
      <c r="M39" s="38"/>
      <c r="N39" s="38"/>
    </row>
    <row r="40" spans="1:14" s="4" customFormat="1" ht="44.25" customHeight="1">
      <c r="A40" s="194" t="s">
        <v>153</v>
      </c>
      <c r="B40" s="191" t="s">
        <v>268</v>
      </c>
      <c r="C40" s="56">
        <v>33.326894835515894</v>
      </c>
      <c r="D40" s="56">
        <v>50.728814852950109</v>
      </c>
      <c r="E40" s="56">
        <v>28.483853751761682</v>
      </c>
      <c r="F40" s="56">
        <v>31.727170657836513</v>
      </c>
      <c r="G40" s="56">
        <v>12.056088755439784</v>
      </c>
      <c r="H40" s="56">
        <v>40.242163016403893</v>
      </c>
      <c r="K40" s="38"/>
      <c r="L40" s="38"/>
      <c r="M40" s="38"/>
      <c r="N40" s="38"/>
    </row>
    <row r="41" spans="1:14" s="4" customFormat="1" ht="44.25" customHeight="1">
      <c r="A41" s="192" t="s">
        <v>281</v>
      </c>
      <c r="B41" s="191" t="s">
        <v>267</v>
      </c>
      <c r="C41" s="58">
        <v>64.3125</v>
      </c>
      <c r="D41" s="58">
        <v>41.333333333333336</v>
      </c>
      <c r="E41" s="58">
        <v>69.333333333333329</v>
      </c>
      <c r="F41" s="58">
        <v>66.666666666666671</v>
      </c>
      <c r="G41" s="58">
        <v>93.25</v>
      </c>
      <c r="H41" s="59">
        <v>55</v>
      </c>
      <c r="K41" s="38"/>
      <c r="L41" s="38"/>
      <c r="M41" s="38"/>
      <c r="N41" s="38"/>
    </row>
    <row r="42" spans="1:14" s="4" customFormat="1" ht="18" customHeight="1">
      <c r="A42" s="335" t="s">
        <v>254</v>
      </c>
      <c r="B42" s="335"/>
      <c r="C42" s="335"/>
      <c r="D42" s="105"/>
      <c r="E42" s="105"/>
      <c r="F42" s="105"/>
      <c r="G42" s="105"/>
      <c r="H42" s="97" t="s">
        <v>343</v>
      </c>
      <c r="K42" s="38"/>
      <c r="L42" s="38"/>
      <c r="M42" s="38"/>
      <c r="N42" s="38"/>
    </row>
    <row r="43" spans="1:14" s="4" customFormat="1" ht="18" customHeight="1">
      <c r="A43" s="332" t="s">
        <v>255</v>
      </c>
      <c r="B43" s="332"/>
      <c r="C43" s="332"/>
      <c r="D43" s="77"/>
      <c r="E43" s="27"/>
      <c r="F43" s="27"/>
      <c r="G43" s="27"/>
      <c r="H43" s="96" t="s">
        <v>344</v>
      </c>
      <c r="K43" s="38"/>
      <c r="L43" s="38"/>
      <c r="M43" s="38"/>
      <c r="N43" s="38"/>
    </row>
    <row r="44" spans="1:14" s="4" customFormat="1" ht="18" customHeight="1">
      <c r="A44" s="332" t="s">
        <v>256</v>
      </c>
      <c r="B44" s="332"/>
      <c r="C44" s="332"/>
      <c r="D44" s="77"/>
      <c r="E44" s="77"/>
      <c r="F44" s="27"/>
      <c r="G44" s="27"/>
      <c r="H44" s="96" t="s">
        <v>345</v>
      </c>
      <c r="K44" s="38"/>
      <c r="L44" s="38"/>
      <c r="M44" s="38"/>
      <c r="N44" s="38"/>
    </row>
    <row r="45" spans="1:14" s="4" customFormat="1" ht="18" customHeight="1">
      <c r="A45" s="332" t="s">
        <v>257</v>
      </c>
      <c r="B45" s="332"/>
      <c r="C45" s="78"/>
      <c r="D45" s="77"/>
      <c r="E45" s="77"/>
      <c r="F45" s="27"/>
      <c r="G45" s="27"/>
      <c r="H45" s="96" t="s">
        <v>346</v>
      </c>
      <c r="I45" s="27"/>
      <c r="K45" s="38"/>
      <c r="L45" s="38"/>
      <c r="M45" s="38"/>
      <c r="N45" s="38"/>
    </row>
    <row r="46" spans="1:14" s="4" customFormat="1" ht="18" customHeight="1">
      <c r="A46" s="54" t="s">
        <v>236</v>
      </c>
      <c r="B46" s="31"/>
      <c r="C46" s="26"/>
      <c r="D46" s="26"/>
      <c r="E46" s="26"/>
      <c r="F46" s="26"/>
      <c r="G46" s="26"/>
      <c r="H46" s="106" t="s">
        <v>260</v>
      </c>
      <c r="I46" s="26"/>
      <c r="J46" s="28"/>
      <c r="K46" s="38"/>
      <c r="L46" s="38"/>
      <c r="M46" s="38"/>
      <c r="N46" s="38"/>
    </row>
    <row r="47" spans="1:14" s="4" customFormat="1" ht="23.25">
      <c r="B47" s="26"/>
      <c r="C47" s="26"/>
      <c r="D47" s="26"/>
      <c r="E47" s="26"/>
      <c r="F47" s="26"/>
      <c r="G47" s="26"/>
      <c r="H47" s="26" t="s">
        <v>258</v>
      </c>
      <c r="I47" s="26"/>
      <c r="J47" s="28"/>
      <c r="K47" s="38"/>
      <c r="L47" s="38"/>
      <c r="M47" s="38"/>
      <c r="N47" s="38"/>
    </row>
    <row r="48" spans="1:14" s="4" customFormat="1" ht="23.25">
      <c r="A48" s="31" t="s">
        <v>259</v>
      </c>
      <c r="B48" s="26"/>
      <c r="C48" s="26"/>
      <c r="D48" s="26"/>
      <c r="E48" s="26"/>
      <c r="F48" s="26"/>
      <c r="G48" s="26"/>
      <c r="H48" s="26"/>
      <c r="I48" s="26"/>
      <c r="J48" s="28"/>
      <c r="K48" s="38"/>
      <c r="L48" s="38"/>
      <c r="M48" s="38"/>
      <c r="N48" s="38"/>
    </row>
    <row r="49" spans="1:14" s="4" customFormat="1" ht="23.25">
      <c r="A49" s="31"/>
      <c r="B49" s="26"/>
      <c r="C49" s="26"/>
      <c r="D49" s="26"/>
      <c r="E49" s="26"/>
      <c r="F49" s="26"/>
      <c r="G49" s="26"/>
      <c r="H49" s="26"/>
      <c r="I49" s="26"/>
      <c r="J49" s="28"/>
      <c r="K49" s="38"/>
      <c r="L49" s="38"/>
      <c r="M49" s="38"/>
      <c r="N49" s="38"/>
    </row>
    <row r="50" spans="1:14" s="4" customFormat="1" ht="23.25">
      <c r="A50" s="31"/>
      <c r="B50" s="26"/>
      <c r="C50" s="26"/>
      <c r="D50" s="26"/>
      <c r="E50" s="26"/>
      <c r="F50" s="26"/>
      <c r="G50" s="26"/>
      <c r="H50" s="26"/>
      <c r="I50" s="26"/>
      <c r="J50" s="28"/>
      <c r="K50" s="38"/>
      <c r="L50" s="38"/>
      <c r="M50" s="38"/>
      <c r="N50" s="38"/>
    </row>
    <row r="51" spans="1:14" s="4" customFormat="1" ht="23.25" customHeight="1">
      <c r="A51" s="26" t="s">
        <v>375</v>
      </c>
      <c r="B51" s="26"/>
      <c r="C51" s="26"/>
      <c r="D51" s="26"/>
      <c r="E51" s="26"/>
      <c r="F51" s="26"/>
      <c r="G51" s="26"/>
      <c r="H51" s="26" t="s">
        <v>374</v>
      </c>
      <c r="J51" s="26"/>
      <c r="K51" s="38"/>
      <c r="L51" s="38"/>
      <c r="M51" s="38"/>
      <c r="N51" s="38"/>
    </row>
    <row r="52" spans="1:14" s="4" customFormat="1" ht="23.25" customHeight="1">
      <c r="A52" s="336" t="s">
        <v>270</v>
      </c>
      <c r="B52" s="337"/>
      <c r="C52" s="195" t="s">
        <v>144</v>
      </c>
      <c r="D52" s="195" t="s">
        <v>250</v>
      </c>
      <c r="E52" s="195" t="s">
        <v>251</v>
      </c>
      <c r="F52" s="195" t="s">
        <v>252</v>
      </c>
      <c r="G52" s="195" t="s">
        <v>253</v>
      </c>
      <c r="H52" s="196" t="s">
        <v>145</v>
      </c>
      <c r="J52" s="26"/>
      <c r="K52" s="38"/>
      <c r="L52" s="38"/>
      <c r="M52" s="38"/>
      <c r="N52" s="38"/>
    </row>
    <row r="53" spans="1:14" s="4" customFormat="1" ht="23.25" customHeight="1">
      <c r="A53" s="333" t="s">
        <v>269</v>
      </c>
      <c r="B53" s="334"/>
      <c r="C53" s="195" t="s">
        <v>266</v>
      </c>
      <c r="D53" s="195" t="s">
        <v>265</v>
      </c>
      <c r="E53" s="195" t="s">
        <v>264</v>
      </c>
      <c r="F53" s="195" t="s">
        <v>262</v>
      </c>
      <c r="G53" s="195" t="s">
        <v>263</v>
      </c>
      <c r="H53" s="195" t="s">
        <v>245</v>
      </c>
      <c r="J53" s="26"/>
      <c r="K53" s="38"/>
      <c r="L53" s="38"/>
      <c r="M53" s="38"/>
      <c r="N53" s="38"/>
    </row>
    <row r="54" spans="1:14" s="4" customFormat="1" ht="34.5" customHeight="1">
      <c r="A54" s="197" t="s">
        <v>283</v>
      </c>
      <c r="B54" s="198" t="s">
        <v>268</v>
      </c>
      <c r="C54" s="56">
        <v>24.69831286689293</v>
      </c>
      <c r="D54" s="56">
        <v>32.782751195250675</v>
      </c>
      <c r="E54" s="56">
        <v>23.925074657371255</v>
      </c>
      <c r="F54" s="56">
        <v>28.420261804445783</v>
      </c>
      <c r="G54" s="56">
        <v>10.360122328332906</v>
      </c>
      <c r="H54" s="57">
        <v>32.74979028382144</v>
      </c>
      <c r="J54" s="26"/>
      <c r="K54" s="38"/>
      <c r="L54" s="38"/>
      <c r="M54" s="38"/>
      <c r="N54" s="38"/>
    </row>
    <row r="55" spans="1:14" s="4" customFormat="1" ht="41.25" customHeight="1">
      <c r="A55" s="199" t="s">
        <v>282</v>
      </c>
      <c r="B55" s="198" t="s">
        <v>267</v>
      </c>
      <c r="C55" s="58">
        <v>71.0625</v>
      </c>
      <c r="D55" s="58">
        <v>49.666666666666664</v>
      </c>
      <c r="E55" s="58">
        <v>75.666666666666671</v>
      </c>
      <c r="F55" s="58">
        <v>63.333333333333336</v>
      </c>
      <c r="G55" s="58">
        <v>105.5</v>
      </c>
      <c r="H55" s="59">
        <v>55</v>
      </c>
      <c r="K55" s="38"/>
      <c r="L55" s="38"/>
      <c r="M55" s="38"/>
      <c r="N55" s="38"/>
    </row>
    <row r="56" spans="1:14" s="4" customFormat="1" ht="41.25" customHeight="1">
      <c r="A56" s="200" t="s">
        <v>154</v>
      </c>
      <c r="B56" s="198" t="s">
        <v>268</v>
      </c>
      <c r="C56" s="56">
        <v>13.145115070225708</v>
      </c>
      <c r="D56" s="56">
        <v>13.326115921659467</v>
      </c>
      <c r="E56" s="56">
        <v>16.074159742949515</v>
      </c>
      <c r="F56" s="56">
        <v>18.405389537611217</v>
      </c>
      <c r="G56" s="56">
        <v>6.7316244379930783</v>
      </c>
      <c r="H56" s="57">
        <v>15.862437722821838</v>
      </c>
      <c r="K56" s="38"/>
      <c r="L56" s="38"/>
      <c r="M56" s="38"/>
      <c r="N56" s="38"/>
    </row>
    <row r="57" spans="1:14" s="4" customFormat="1" ht="41.25" customHeight="1">
      <c r="A57" s="199" t="s">
        <v>330</v>
      </c>
      <c r="B57" s="198" t="s">
        <v>267</v>
      </c>
      <c r="C57" s="58">
        <v>55.4375</v>
      </c>
      <c r="D57" s="58">
        <v>53.333333333333336</v>
      </c>
      <c r="E57" s="58">
        <v>41.333333333333336</v>
      </c>
      <c r="F57" s="58">
        <v>38</v>
      </c>
      <c r="G57" s="58">
        <v>82.25</v>
      </c>
      <c r="H57" s="59">
        <v>55</v>
      </c>
      <c r="K57" s="38"/>
      <c r="L57" s="38"/>
      <c r="M57" s="38"/>
      <c r="N57" s="38"/>
    </row>
    <row r="58" spans="1:14" s="4" customFormat="1" ht="41.25" customHeight="1">
      <c r="A58" s="200" t="s">
        <v>155</v>
      </c>
      <c r="B58" s="198" t="s">
        <v>268</v>
      </c>
      <c r="C58" s="56">
        <v>29.649683351178872</v>
      </c>
      <c r="D58" s="56">
        <v>41.121309169646906</v>
      </c>
      <c r="E58" s="56">
        <v>27.28975247783772</v>
      </c>
      <c r="F58" s="56">
        <v>32.712349918803461</v>
      </c>
      <c r="G58" s="56">
        <v>11.915192852764262</v>
      </c>
      <c r="H58" s="57">
        <v>39.987227095678399</v>
      </c>
      <c r="K58" s="38"/>
      <c r="L58" s="38"/>
      <c r="M58" s="38"/>
      <c r="N58" s="38"/>
    </row>
    <row r="59" spans="1:14" s="4" customFormat="1" ht="41.25" customHeight="1">
      <c r="A59" s="199" t="s">
        <v>284</v>
      </c>
      <c r="B59" s="198" t="s">
        <v>267</v>
      </c>
      <c r="C59" s="58">
        <v>72.375</v>
      </c>
      <c r="D59" s="58">
        <v>47.166666666666664</v>
      </c>
      <c r="E59" s="58">
        <v>82.333333333333329</v>
      </c>
      <c r="F59" s="58">
        <v>68.666666666666671</v>
      </c>
      <c r="G59" s="58">
        <v>105.5</v>
      </c>
      <c r="H59" s="59">
        <v>55</v>
      </c>
      <c r="K59" s="38"/>
      <c r="L59" s="38"/>
      <c r="M59" s="38"/>
      <c r="N59" s="38"/>
    </row>
    <row r="60" spans="1:14" s="4" customFormat="1" ht="23.25">
      <c r="A60" s="335" t="s">
        <v>254</v>
      </c>
      <c r="B60" s="335"/>
      <c r="C60" s="335"/>
      <c r="D60" s="105"/>
      <c r="E60" s="105"/>
      <c r="F60" s="105"/>
      <c r="G60" s="105"/>
      <c r="H60" s="97" t="s">
        <v>343</v>
      </c>
      <c r="J60" s="26"/>
      <c r="K60" s="38"/>
      <c r="L60" s="38"/>
      <c r="M60" s="38"/>
      <c r="N60" s="38"/>
    </row>
    <row r="61" spans="1:14" s="4" customFormat="1" ht="23.25">
      <c r="A61" s="332" t="s">
        <v>255</v>
      </c>
      <c r="B61" s="332"/>
      <c r="C61" s="332"/>
      <c r="D61" s="77"/>
      <c r="E61" s="27"/>
      <c r="F61" s="27"/>
      <c r="G61" s="27"/>
      <c r="H61" s="96" t="s">
        <v>344</v>
      </c>
      <c r="I61" s="27"/>
      <c r="J61" s="26"/>
      <c r="K61" s="38"/>
      <c r="L61" s="38"/>
      <c r="M61" s="38"/>
      <c r="N61" s="38"/>
    </row>
    <row r="62" spans="1:14" s="4" customFormat="1" ht="23.25">
      <c r="A62" s="332" t="s">
        <v>256</v>
      </c>
      <c r="B62" s="332"/>
      <c r="C62" s="332"/>
      <c r="D62" s="77"/>
      <c r="E62" s="77"/>
      <c r="F62" s="27"/>
      <c r="G62" s="27"/>
      <c r="H62" s="96" t="s">
        <v>345</v>
      </c>
      <c r="I62" s="27"/>
      <c r="J62" s="26"/>
      <c r="K62" s="38"/>
      <c r="L62" s="38"/>
      <c r="M62" s="38"/>
      <c r="N62" s="38"/>
    </row>
    <row r="63" spans="1:14" s="4" customFormat="1" ht="23.25">
      <c r="A63" s="332" t="s">
        <v>257</v>
      </c>
      <c r="B63" s="332"/>
      <c r="C63" s="78"/>
      <c r="D63" s="77"/>
      <c r="E63" s="77"/>
      <c r="F63" s="27"/>
      <c r="G63" s="27"/>
      <c r="H63" s="96" t="s">
        <v>346</v>
      </c>
      <c r="I63" s="27"/>
      <c r="J63" s="26"/>
      <c r="K63" s="38"/>
      <c r="L63" s="38"/>
      <c r="M63" s="38"/>
      <c r="N63" s="38"/>
    </row>
    <row r="64" spans="1:14" s="4" customFormat="1" ht="23.25">
      <c r="A64" s="54" t="s">
        <v>236</v>
      </c>
      <c r="B64" s="31"/>
      <c r="C64" s="26"/>
      <c r="D64" s="26"/>
      <c r="E64" s="26"/>
      <c r="F64" s="26"/>
      <c r="G64" s="26"/>
      <c r="H64" s="106" t="s">
        <v>260</v>
      </c>
      <c r="I64" s="26"/>
      <c r="J64" s="26"/>
      <c r="K64" s="38"/>
      <c r="L64" s="38"/>
      <c r="M64" s="38"/>
      <c r="N64" s="38"/>
    </row>
    <row r="65" spans="1:14" s="4" customFormat="1" ht="23.25">
      <c r="B65" s="26"/>
      <c r="C65" s="26"/>
      <c r="D65" s="26"/>
      <c r="E65" s="26"/>
      <c r="F65" s="26"/>
      <c r="G65" s="26"/>
      <c r="H65" s="26" t="s">
        <v>258</v>
      </c>
      <c r="I65" s="26"/>
      <c r="J65" s="26"/>
      <c r="K65" s="38"/>
      <c r="L65" s="38"/>
      <c r="M65" s="38"/>
      <c r="N65" s="38"/>
    </row>
    <row r="66" spans="1:14" s="4" customFormat="1" ht="23.25" customHeight="1">
      <c r="A66" s="31" t="s">
        <v>259</v>
      </c>
      <c r="B66" s="26"/>
      <c r="C66" s="26"/>
      <c r="D66" s="26"/>
      <c r="E66" s="26"/>
      <c r="F66" s="26"/>
      <c r="G66" s="26"/>
      <c r="H66" s="26"/>
      <c r="I66" s="26"/>
      <c r="J66" s="26"/>
      <c r="K66" s="38"/>
      <c r="L66" s="38"/>
      <c r="M66" s="38"/>
      <c r="N66" s="38"/>
    </row>
    <row r="67" spans="1:14" s="4" customFormat="1" ht="23.25" customHeight="1">
      <c r="A67" s="31"/>
      <c r="B67" s="26"/>
      <c r="C67" s="26"/>
      <c r="D67" s="26"/>
      <c r="E67" s="26"/>
      <c r="F67" s="26"/>
      <c r="G67" s="26"/>
      <c r="H67" s="26"/>
      <c r="I67" s="26"/>
      <c r="J67" s="26"/>
      <c r="K67" s="38"/>
      <c r="L67" s="38"/>
      <c r="M67" s="38"/>
      <c r="N67" s="38"/>
    </row>
    <row r="68" spans="1:14" s="4" customFormat="1" ht="23.25" customHeight="1">
      <c r="A68" s="26" t="s">
        <v>377</v>
      </c>
      <c r="B68" s="26"/>
      <c r="C68" s="26"/>
      <c r="D68" s="26"/>
      <c r="E68" s="26"/>
      <c r="F68" s="26"/>
      <c r="G68" s="26"/>
      <c r="H68" s="26"/>
      <c r="I68" s="26"/>
      <c r="J68" s="26"/>
      <c r="K68" s="38"/>
      <c r="L68" s="38"/>
      <c r="M68" s="38"/>
      <c r="N68" s="38"/>
    </row>
    <row r="69" spans="1:14" s="4" customFormat="1" ht="23.25" customHeight="1">
      <c r="B69" s="26"/>
      <c r="C69" s="26"/>
      <c r="D69" s="26"/>
      <c r="E69" s="26"/>
      <c r="F69" s="26"/>
      <c r="G69" s="26"/>
      <c r="H69" s="26" t="s">
        <v>376</v>
      </c>
      <c r="K69" s="38"/>
      <c r="L69" s="38"/>
      <c r="M69" s="38"/>
      <c r="N69" s="38"/>
    </row>
    <row r="70" spans="1:14" s="4" customFormat="1" ht="23.25" customHeight="1">
      <c r="A70" s="336" t="s">
        <v>270</v>
      </c>
      <c r="B70" s="337"/>
      <c r="C70" s="195" t="s">
        <v>144</v>
      </c>
      <c r="D70" s="195" t="s">
        <v>250</v>
      </c>
      <c r="E70" s="195" t="s">
        <v>251</v>
      </c>
      <c r="F70" s="195" t="s">
        <v>252</v>
      </c>
      <c r="G70" s="195" t="s">
        <v>253</v>
      </c>
      <c r="H70" s="196" t="s">
        <v>145</v>
      </c>
      <c r="K70" s="38"/>
      <c r="L70" s="38"/>
      <c r="M70" s="38"/>
      <c r="N70" s="38"/>
    </row>
    <row r="71" spans="1:14" s="4" customFormat="1" ht="23.25" customHeight="1">
      <c r="A71" s="333" t="s">
        <v>269</v>
      </c>
      <c r="B71" s="334"/>
      <c r="C71" s="195" t="s">
        <v>266</v>
      </c>
      <c r="D71" s="195" t="s">
        <v>265</v>
      </c>
      <c r="E71" s="195" t="s">
        <v>264</v>
      </c>
      <c r="F71" s="195" t="s">
        <v>262</v>
      </c>
      <c r="G71" s="195" t="s">
        <v>263</v>
      </c>
      <c r="H71" s="195" t="s">
        <v>245</v>
      </c>
      <c r="K71" s="38"/>
      <c r="L71" s="38"/>
      <c r="M71" s="38"/>
      <c r="N71" s="38"/>
    </row>
    <row r="72" spans="1:14" s="4" customFormat="1" ht="43.5" customHeight="1">
      <c r="A72" s="197" t="s">
        <v>156</v>
      </c>
      <c r="B72" s="198" t="s">
        <v>268</v>
      </c>
      <c r="C72" s="56">
        <v>67.454471661854711</v>
      </c>
      <c r="D72" s="56">
        <v>73.877638795186229</v>
      </c>
      <c r="E72" s="56">
        <v>71.797733120041286</v>
      </c>
      <c r="F72" s="56">
        <v>61.905789535188354</v>
      </c>
      <c r="G72" s="56">
        <v>58.723786463217294</v>
      </c>
      <c r="H72" s="57">
        <v>68.665708883787644</v>
      </c>
      <c r="K72" s="38"/>
      <c r="L72" s="38"/>
      <c r="M72" s="38"/>
      <c r="N72" s="38"/>
    </row>
    <row r="73" spans="1:14" s="4" customFormat="1" ht="43.5" customHeight="1">
      <c r="A73" s="199" t="s">
        <v>285</v>
      </c>
      <c r="B73" s="198" t="s">
        <v>267</v>
      </c>
      <c r="C73" s="58">
        <v>61.5</v>
      </c>
      <c r="D73" s="58">
        <v>25.833333333333332</v>
      </c>
      <c r="E73" s="58">
        <v>45.333333333333336</v>
      </c>
      <c r="F73" s="58">
        <v>98.333333333333329</v>
      </c>
      <c r="G73" s="58">
        <v>99.5</v>
      </c>
      <c r="H73" s="59">
        <v>55</v>
      </c>
      <c r="K73" s="38"/>
      <c r="L73" s="38"/>
      <c r="M73" s="38"/>
      <c r="N73" s="38"/>
    </row>
    <row r="74" spans="1:14" s="4" customFormat="1" ht="43.5" customHeight="1">
      <c r="A74" s="200" t="s">
        <v>157</v>
      </c>
      <c r="B74" s="198" t="s">
        <v>268</v>
      </c>
      <c r="C74" s="56">
        <v>75.640586811652085</v>
      </c>
      <c r="D74" s="56">
        <v>73.780916345458976</v>
      </c>
      <c r="E74" s="56">
        <v>93.045225476320184</v>
      </c>
      <c r="F74" s="56">
        <v>82.8643014345257</v>
      </c>
      <c r="G74" s="56">
        <v>59.95882754528543</v>
      </c>
      <c r="H74" s="57">
        <v>79.172212604229031</v>
      </c>
      <c r="K74" s="38"/>
      <c r="L74" s="38"/>
      <c r="M74" s="38"/>
      <c r="N74" s="38"/>
    </row>
    <row r="75" spans="1:14" s="4" customFormat="1" ht="43.5" customHeight="1">
      <c r="A75" s="199" t="s">
        <v>286</v>
      </c>
      <c r="B75" s="198" t="s">
        <v>267</v>
      </c>
      <c r="C75" s="58">
        <v>61.5</v>
      </c>
      <c r="D75" s="58">
        <v>72.833333333333329</v>
      </c>
      <c r="E75" s="58">
        <v>21</v>
      </c>
      <c r="F75" s="58">
        <v>52</v>
      </c>
      <c r="G75" s="58">
        <v>82</v>
      </c>
      <c r="H75" s="59">
        <v>55</v>
      </c>
      <c r="K75" s="38"/>
      <c r="L75" s="38"/>
      <c r="M75" s="38"/>
      <c r="N75" s="38"/>
    </row>
    <row r="76" spans="1:14" s="4" customFormat="1" ht="43.5" customHeight="1">
      <c r="A76" s="200" t="s">
        <v>158</v>
      </c>
      <c r="B76" s="198" t="s">
        <v>268</v>
      </c>
      <c r="C76" s="56">
        <v>94.145568695530784</v>
      </c>
      <c r="D76" s="56">
        <v>97.455467690993302</v>
      </c>
      <c r="E76" s="56">
        <v>92.602719129770833</v>
      </c>
      <c r="F76" s="56">
        <v>91.217067887427234</v>
      </c>
      <c r="G76" s="56">
        <v>92.534232982734679</v>
      </c>
      <c r="H76" s="57">
        <v>91.127783756301213</v>
      </c>
      <c r="K76" s="38"/>
      <c r="L76" s="38"/>
      <c r="M76" s="38"/>
      <c r="N76" s="38"/>
    </row>
    <row r="77" spans="1:14" s="4" customFormat="1" ht="43.5" customHeight="1">
      <c r="A77" s="199" t="s">
        <v>287</v>
      </c>
      <c r="B77" s="198" t="s">
        <v>267</v>
      </c>
      <c r="C77" s="58">
        <v>35.9375</v>
      </c>
      <c r="D77" s="58">
        <v>5</v>
      </c>
      <c r="E77" s="58">
        <v>44</v>
      </c>
      <c r="F77" s="58">
        <v>68</v>
      </c>
      <c r="G77" s="58">
        <v>52.25</v>
      </c>
      <c r="H77" s="59">
        <v>55</v>
      </c>
      <c r="K77" s="38"/>
      <c r="L77" s="38"/>
      <c r="M77" s="38"/>
      <c r="N77" s="38"/>
    </row>
    <row r="78" spans="1:14" s="4" customFormat="1" ht="43.5" customHeight="1">
      <c r="A78" s="200" t="s">
        <v>159</v>
      </c>
      <c r="B78" s="198" t="s">
        <v>268</v>
      </c>
      <c r="C78" s="56">
        <v>57.873610407977495</v>
      </c>
      <c r="D78" s="56">
        <v>82.405650562455307</v>
      </c>
      <c r="E78" s="56">
        <v>47.458352298588999</v>
      </c>
      <c r="F78" s="56">
        <v>34.771409064308479</v>
      </c>
      <c r="G78" s="56">
        <v>46.213644766053896</v>
      </c>
      <c r="H78" s="57">
        <v>59.689017090844985</v>
      </c>
      <c r="K78" s="38"/>
      <c r="L78" s="38"/>
      <c r="M78" s="38"/>
      <c r="N78" s="38"/>
    </row>
    <row r="79" spans="1:14" s="4" customFormat="1" ht="43.5" customHeight="1">
      <c r="A79" s="199" t="s">
        <v>288</v>
      </c>
      <c r="B79" s="198" t="s">
        <v>267</v>
      </c>
      <c r="C79" s="58">
        <v>60</v>
      </c>
      <c r="D79" s="58">
        <v>11</v>
      </c>
      <c r="E79" s="58">
        <v>90.666666666666671</v>
      </c>
      <c r="F79" s="58">
        <v>98</v>
      </c>
      <c r="G79" s="58">
        <v>82</v>
      </c>
      <c r="H79" s="59">
        <v>55</v>
      </c>
      <c r="K79" s="38"/>
      <c r="L79" s="38"/>
      <c r="M79" s="38"/>
      <c r="N79" s="38"/>
    </row>
    <row r="80" spans="1:14" s="4" customFormat="1" ht="43.5" customHeight="1">
      <c r="A80" s="200" t="s">
        <v>160</v>
      </c>
      <c r="B80" s="198" t="s">
        <v>268</v>
      </c>
      <c r="C80" s="56">
        <v>48.906724535594059</v>
      </c>
      <c r="D80" s="56">
        <v>49.479678344346091</v>
      </c>
      <c r="E80" s="56">
        <v>50.171275402069568</v>
      </c>
      <c r="F80" s="56">
        <v>44.33445954369779</v>
      </c>
      <c r="G80" s="56">
        <v>50.528079416531604</v>
      </c>
      <c r="H80" s="57">
        <v>63.857705975941585</v>
      </c>
      <c r="K80" s="38"/>
      <c r="L80" s="38"/>
      <c r="M80" s="38"/>
      <c r="N80" s="38"/>
    </row>
    <row r="81" spans="1:14" s="4" customFormat="1" ht="43.5" customHeight="1">
      <c r="A81" s="199" t="s">
        <v>290</v>
      </c>
      <c r="B81" s="198" t="s">
        <v>267</v>
      </c>
      <c r="C81" s="58">
        <v>87.75</v>
      </c>
      <c r="D81" s="58">
        <v>83</v>
      </c>
      <c r="E81" s="58">
        <v>91.333333333333329</v>
      </c>
      <c r="F81" s="58">
        <v>99.666666666666671</v>
      </c>
      <c r="G81" s="58">
        <v>83.25</v>
      </c>
      <c r="H81" s="59">
        <v>55</v>
      </c>
      <c r="K81" s="38"/>
      <c r="L81" s="38"/>
      <c r="M81" s="38"/>
      <c r="N81" s="38"/>
    </row>
    <row r="82" spans="1:14" s="4" customFormat="1" ht="43.5" customHeight="1">
      <c r="A82" s="200" t="s">
        <v>161</v>
      </c>
      <c r="B82" s="198" t="s">
        <v>268</v>
      </c>
      <c r="C82" s="56">
        <v>76.712082409409106</v>
      </c>
      <c r="D82" s="56">
        <v>88.956982086875541</v>
      </c>
      <c r="E82" s="56">
        <v>81.655605063220762</v>
      </c>
      <c r="F82" s="56">
        <v>55.154536670814196</v>
      </c>
      <c r="G82" s="56">
        <v>70.805250206796842</v>
      </c>
      <c r="H82" s="57">
        <v>77.217895064227719</v>
      </c>
      <c r="K82" s="38"/>
      <c r="L82" s="38"/>
      <c r="M82" s="38"/>
      <c r="N82" s="38"/>
    </row>
    <row r="83" spans="1:14" s="4" customFormat="1" ht="43.5" customHeight="1">
      <c r="A83" s="199" t="s">
        <v>289</v>
      </c>
      <c r="B83" s="198" t="s">
        <v>267</v>
      </c>
      <c r="C83" s="58">
        <v>57.625</v>
      </c>
      <c r="D83" s="58">
        <v>25.166666666666668</v>
      </c>
      <c r="E83" s="58">
        <v>49</v>
      </c>
      <c r="F83" s="58">
        <v>100</v>
      </c>
      <c r="G83" s="58">
        <v>81</v>
      </c>
      <c r="H83" s="59">
        <v>55</v>
      </c>
      <c r="K83" s="38"/>
      <c r="L83" s="38"/>
      <c r="M83" s="38"/>
      <c r="N83" s="38"/>
    </row>
    <row r="84" spans="1:14" s="4" customFormat="1" ht="43.5" customHeight="1">
      <c r="A84" s="200" t="s">
        <v>162</v>
      </c>
      <c r="B84" s="198" t="s">
        <v>268</v>
      </c>
      <c r="C84" s="56">
        <v>90.996488831372787</v>
      </c>
      <c r="D84" s="56">
        <v>94.214141616412931</v>
      </c>
      <c r="E84" s="56">
        <v>98.52297432994196</v>
      </c>
      <c r="F84" s="56">
        <v>92.656514709193701</v>
      </c>
      <c r="G84" s="56">
        <v>79.280126121520027</v>
      </c>
      <c r="H84" s="57">
        <v>91.370107382115478</v>
      </c>
      <c r="K84" s="38"/>
      <c r="L84" s="38"/>
      <c r="M84" s="38"/>
      <c r="N84" s="38"/>
    </row>
    <row r="85" spans="1:14" s="4" customFormat="1" ht="43.5" customHeight="1">
      <c r="A85" s="199" t="s">
        <v>291</v>
      </c>
      <c r="B85" s="198" t="s">
        <v>267</v>
      </c>
      <c r="C85" s="58">
        <v>52</v>
      </c>
      <c r="D85" s="58">
        <v>47</v>
      </c>
      <c r="E85" s="58">
        <v>10.333333333333334</v>
      </c>
      <c r="F85" s="58">
        <v>57</v>
      </c>
      <c r="G85" s="58">
        <v>87</v>
      </c>
      <c r="H85" s="59">
        <v>55</v>
      </c>
      <c r="K85" s="38"/>
      <c r="L85" s="38"/>
      <c r="M85" s="38"/>
      <c r="N85" s="38"/>
    </row>
    <row r="86" spans="1:14" s="4" customFormat="1" ht="43.5" customHeight="1">
      <c r="A86" s="200" t="s">
        <v>163</v>
      </c>
      <c r="B86" s="198" t="s">
        <v>268</v>
      </c>
      <c r="C86" s="56">
        <v>27.908441667923462</v>
      </c>
      <c r="D86" s="56">
        <v>30.850727161669159</v>
      </c>
      <c r="E86" s="56">
        <v>39.132192947119883</v>
      </c>
      <c r="F86" s="56">
        <v>32.348241048920222</v>
      </c>
      <c r="G86" s="56">
        <v>11.747350432160037</v>
      </c>
      <c r="H86" s="57">
        <v>18.225850802705491</v>
      </c>
      <c r="K86" s="38"/>
      <c r="L86" s="38"/>
      <c r="M86" s="38"/>
      <c r="N86" s="38"/>
    </row>
    <row r="87" spans="1:14" s="4" customFormat="1" ht="43.5" customHeight="1">
      <c r="A87" s="199" t="s">
        <v>292</v>
      </c>
      <c r="B87" s="198" t="s">
        <v>267</v>
      </c>
      <c r="C87" s="58">
        <v>43.875</v>
      </c>
      <c r="D87" s="58">
        <v>38.666666666666664</v>
      </c>
      <c r="E87" s="58">
        <v>35</v>
      </c>
      <c r="F87" s="58">
        <v>33</v>
      </c>
      <c r="G87" s="58">
        <v>66.5</v>
      </c>
      <c r="H87" s="59">
        <v>55</v>
      </c>
      <c r="K87" s="38"/>
      <c r="L87" s="38"/>
      <c r="M87" s="38"/>
      <c r="N87" s="38"/>
    </row>
    <row r="88" spans="1:14" s="4" customFormat="1" ht="23.25">
      <c r="A88" s="335" t="s">
        <v>254</v>
      </c>
      <c r="B88" s="335"/>
      <c r="C88" s="335"/>
      <c r="D88" s="105"/>
      <c r="E88" s="105"/>
      <c r="F88" s="105"/>
      <c r="G88" s="105"/>
      <c r="H88" s="97" t="s">
        <v>343</v>
      </c>
      <c r="J88" s="26"/>
      <c r="K88" s="38"/>
      <c r="L88" s="38"/>
      <c r="M88" s="38"/>
      <c r="N88" s="38"/>
    </row>
    <row r="89" spans="1:14" s="4" customFormat="1" ht="23.25">
      <c r="A89" s="332" t="s">
        <v>255</v>
      </c>
      <c r="B89" s="332"/>
      <c r="C89" s="332"/>
      <c r="D89" s="77"/>
      <c r="E89" s="27"/>
      <c r="F89" s="27"/>
      <c r="G89" s="27"/>
      <c r="H89" s="96" t="s">
        <v>344</v>
      </c>
      <c r="I89" s="27"/>
      <c r="J89" s="26"/>
      <c r="K89" s="38"/>
      <c r="L89" s="38"/>
      <c r="M89" s="38"/>
      <c r="N89" s="38"/>
    </row>
    <row r="90" spans="1:14" s="4" customFormat="1" ht="23.25">
      <c r="A90" s="332" t="s">
        <v>256</v>
      </c>
      <c r="B90" s="332"/>
      <c r="C90" s="332"/>
      <c r="D90" s="77"/>
      <c r="E90" s="77"/>
      <c r="F90" s="27"/>
      <c r="G90" s="27"/>
      <c r="H90" s="96" t="s">
        <v>345</v>
      </c>
      <c r="I90" s="27"/>
      <c r="J90" s="26"/>
      <c r="K90" s="38"/>
      <c r="L90" s="38"/>
      <c r="M90" s="38"/>
      <c r="N90" s="38"/>
    </row>
    <row r="91" spans="1:14" s="4" customFormat="1" ht="23.25">
      <c r="A91" s="332" t="s">
        <v>257</v>
      </c>
      <c r="B91" s="332"/>
      <c r="C91" s="78"/>
      <c r="D91" s="77"/>
      <c r="E91" s="77"/>
      <c r="F91" s="27"/>
      <c r="G91" s="27"/>
      <c r="H91" s="96" t="s">
        <v>346</v>
      </c>
      <c r="I91" s="27"/>
      <c r="J91" s="26"/>
      <c r="K91" s="38"/>
      <c r="L91" s="38"/>
      <c r="M91" s="38"/>
      <c r="N91" s="38"/>
    </row>
    <row r="92" spans="1:14" s="4" customFormat="1" ht="23.25">
      <c r="A92" s="54" t="s">
        <v>236</v>
      </c>
      <c r="B92" s="31"/>
      <c r="C92" s="26"/>
      <c r="D92" s="26"/>
      <c r="E92" s="26"/>
      <c r="F92" s="26"/>
      <c r="G92" s="26"/>
      <c r="H92" s="106" t="s">
        <v>260</v>
      </c>
      <c r="I92" s="26"/>
      <c r="J92" s="26"/>
      <c r="K92" s="38"/>
      <c r="L92" s="38"/>
      <c r="M92" s="38"/>
      <c r="N92" s="38"/>
    </row>
    <row r="93" spans="1:14" s="4" customFormat="1" ht="23.25">
      <c r="B93" s="26"/>
      <c r="C93" s="26"/>
      <c r="D93" s="26"/>
      <c r="E93" s="26"/>
      <c r="F93" s="26"/>
      <c r="G93" s="26"/>
      <c r="H93" s="26" t="s">
        <v>258</v>
      </c>
      <c r="I93" s="26"/>
      <c r="J93" s="26"/>
      <c r="K93" s="38"/>
      <c r="L93" s="38"/>
      <c r="M93" s="38"/>
      <c r="N93" s="38"/>
    </row>
    <row r="94" spans="1:14" s="4" customFormat="1" ht="23.25">
      <c r="A94" s="31" t="s">
        <v>259</v>
      </c>
      <c r="B94" s="26"/>
      <c r="C94" s="26"/>
      <c r="D94" s="26"/>
      <c r="E94" s="26"/>
      <c r="F94" s="26"/>
      <c r="G94" s="26"/>
      <c r="H94" s="26"/>
      <c r="I94" s="26"/>
      <c r="J94" s="26"/>
      <c r="K94" s="38"/>
      <c r="L94" s="38"/>
      <c r="M94" s="38"/>
      <c r="N94" s="38"/>
    </row>
    <row r="95" spans="1:14" s="4" customFormat="1" ht="23.25">
      <c r="A95" s="31"/>
      <c r="B95" s="26"/>
      <c r="C95" s="26"/>
      <c r="D95" s="26"/>
      <c r="E95" s="26"/>
      <c r="F95" s="26"/>
      <c r="G95" s="26"/>
      <c r="H95" s="26"/>
      <c r="I95" s="26"/>
      <c r="J95" s="26"/>
      <c r="K95" s="38"/>
      <c r="L95" s="38"/>
      <c r="M95" s="38"/>
      <c r="N95" s="38"/>
    </row>
    <row r="96" spans="1:14" s="4" customFormat="1" ht="23.25">
      <c r="A96" s="26" t="s">
        <v>379</v>
      </c>
      <c r="B96" s="26"/>
      <c r="C96" s="26"/>
      <c r="D96" s="26"/>
      <c r="E96" s="26"/>
      <c r="F96" s="26"/>
      <c r="G96" s="26"/>
      <c r="H96" s="26"/>
      <c r="I96" s="26"/>
      <c r="J96" s="26"/>
      <c r="K96" s="38"/>
      <c r="L96" s="38"/>
      <c r="M96" s="38"/>
      <c r="N96" s="38"/>
    </row>
    <row r="97" spans="1:14" s="4" customFormat="1" ht="23.25" customHeight="1">
      <c r="B97" s="26"/>
      <c r="C97" s="26"/>
      <c r="D97" s="26"/>
      <c r="E97" s="26"/>
      <c r="F97" s="26"/>
      <c r="G97" s="26"/>
      <c r="H97" s="26" t="s">
        <v>378</v>
      </c>
      <c r="K97" s="38"/>
      <c r="L97" s="38"/>
      <c r="M97" s="38"/>
      <c r="N97" s="38"/>
    </row>
    <row r="98" spans="1:14" s="4" customFormat="1" ht="23.25" customHeight="1">
      <c r="A98" s="336" t="s">
        <v>270</v>
      </c>
      <c r="B98" s="337"/>
      <c r="C98" s="195" t="s">
        <v>144</v>
      </c>
      <c r="D98" s="195" t="s">
        <v>250</v>
      </c>
      <c r="E98" s="195" t="s">
        <v>251</v>
      </c>
      <c r="F98" s="195" t="s">
        <v>252</v>
      </c>
      <c r="G98" s="195" t="s">
        <v>253</v>
      </c>
      <c r="H98" s="196" t="s">
        <v>145</v>
      </c>
      <c r="K98" s="38"/>
      <c r="L98" s="38"/>
      <c r="M98" s="38"/>
      <c r="N98" s="38"/>
    </row>
    <row r="99" spans="1:14" s="4" customFormat="1" ht="23.25" customHeight="1">
      <c r="A99" s="333" t="s">
        <v>269</v>
      </c>
      <c r="B99" s="334"/>
      <c r="C99" s="195" t="s">
        <v>266</v>
      </c>
      <c r="D99" s="195" t="s">
        <v>265</v>
      </c>
      <c r="E99" s="195" t="s">
        <v>264</v>
      </c>
      <c r="F99" s="195" t="s">
        <v>262</v>
      </c>
      <c r="G99" s="195" t="s">
        <v>263</v>
      </c>
      <c r="H99" s="195" t="s">
        <v>245</v>
      </c>
      <c r="K99" s="38"/>
      <c r="L99" s="38"/>
      <c r="M99" s="38"/>
      <c r="N99" s="38"/>
    </row>
    <row r="100" spans="1:14" s="4" customFormat="1" ht="45" customHeight="1">
      <c r="A100" s="197" t="s">
        <v>164</v>
      </c>
      <c r="B100" s="198" t="s">
        <v>268</v>
      </c>
      <c r="C100" s="56">
        <v>13.23148310134404</v>
      </c>
      <c r="D100" s="56">
        <v>14.099067124298323</v>
      </c>
      <c r="E100" s="56">
        <v>13.90627004064482</v>
      </c>
      <c r="F100" s="56">
        <v>22.269176109068454</v>
      </c>
      <c r="G100" s="56">
        <v>4.6457471066437295</v>
      </c>
      <c r="H100" s="57">
        <v>15.809440780698528</v>
      </c>
      <c r="K100" s="38"/>
      <c r="L100" s="38"/>
      <c r="M100" s="38"/>
      <c r="N100" s="38"/>
    </row>
    <row r="101" spans="1:14" s="4" customFormat="1" ht="45" customHeight="1">
      <c r="A101" s="199" t="s">
        <v>293</v>
      </c>
      <c r="B101" s="198" t="s">
        <v>267</v>
      </c>
      <c r="C101" s="58">
        <v>57.25</v>
      </c>
      <c r="D101" s="58">
        <v>49.833333333333336</v>
      </c>
      <c r="E101" s="58">
        <v>49</v>
      </c>
      <c r="F101" s="58">
        <v>29</v>
      </c>
      <c r="G101" s="58">
        <v>95.75</v>
      </c>
      <c r="H101" s="59">
        <v>55</v>
      </c>
      <c r="K101" s="38"/>
      <c r="L101" s="38"/>
      <c r="M101" s="38"/>
      <c r="N101" s="38"/>
    </row>
    <row r="102" spans="1:14" s="4" customFormat="1" ht="45" customHeight="1">
      <c r="A102" s="200" t="s">
        <v>165</v>
      </c>
      <c r="B102" s="198" t="s">
        <v>268</v>
      </c>
      <c r="C102" s="56">
        <v>13.346728220320434</v>
      </c>
      <c r="D102" s="56">
        <v>14.703979899182853</v>
      </c>
      <c r="E102" s="56">
        <v>14.765530084569397</v>
      </c>
      <c r="F102" s="56">
        <v>19.740572054321525</v>
      </c>
      <c r="G102" s="56">
        <v>5.4513664283392718</v>
      </c>
      <c r="H102" s="57">
        <v>13.32217317801641</v>
      </c>
      <c r="K102" s="38"/>
      <c r="L102" s="38"/>
      <c r="M102" s="38"/>
      <c r="N102" s="38"/>
    </row>
    <row r="103" spans="1:14" s="4" customFormat="1" ht="45" customHeight="1">
      <c r="A103" s="199" t="s">
        <v>294</v>
      </c>
      <c r="B103" s="198" t="s">
        <v>267</v>
      </c>
      <c r="C103" s="58">
        <v>45.875</v>
      </c>
      <c r="D103" s="58">
        <v>36.166666666666664</v>
      </c>
      <c r="E103" s="58">
        <v>35</v>
      </c>
      <c r="F103" s="58">
        <v>19.666666666666668</v>
      </c>
      <c r="G103" s="58">
        <v>88.25</v>
      </c>
      <c r="H103" s="59">
        <v>55</v>
      </c>
      <c r="K103" s="38"/>
      <c r="L103" s="38"/>
      <c r="M103" s="38"/>
      <c r="N103" s="38"/>
    </row>
    <row r="104" spans="1:14" s="4" customFormat="1" ht="45" customHeight="1">
      <c r="A104" s="200" t="s">
        <v>166</v>
      </c>
      <c r="B104" s="198" t="s">
        <v>268</v>
      </c>
      <c r="C104" s="56">
        <v>24.770776008966592</v>
      </c>
      <c r="D104" s="56">
        <v>25.49982293982092</v>
      </c>
      <c r="E104" s="56">
        <v>25.652714341890441</v>
      </c>
      <c r="F104" s="56">
        <v>45.554760201725855</v>
      </c>
      <c r="G104" s="56">
        <v>7.4277637184227734</v>
      </c>
      <c r="H104" s="57">
        <v>28.262912398001362</v>
      </c>
      <c r="K104" s="38"/>
      <c r="L104" s="38"/>
      <c r="M104" s="38"/>
      <c r="N104" s="38"/>
    </row>
    <row r="105" spans="1:14" s="4" customFormat="1" ht="45" customHeight="1">
      <c r="A105" s="199" t="s">
        <v>295</v>
      </c>
      <c r="B105" s="198" t="s">
        <v>267</v>
      </c>
      <c r="C105" s="58">
        <v>58</v>
      </c>
      <c r="D105" s="58">
        <v>52.666666666666664</v>
      </c>
      <c r="E105" s="58">
        <v>52.333333333333336</v>
      </c>
      <c r="F105" s="58">
        <v>26.666666666666668</v>
      </c>
      <c r="G105" s="58">
        <v>93.75</v>
      </c>
      <c r="H105" s="59">
        <v>55</v>
      </c>
      <c r="K105" s="38"/>
      <c r="L105" s="38"/>
      <c r="M105" s="38"/>
      <c r="N105" s="38"/>
    </row>
    <row r="106" spans="1:14" s="4" customFormat="1" ht="45" customHeight="1">
      <c r="A106" s="200" t="s">
        <v>167</v>
      </c>
      <c r="B106" s="198" t="s">
        <v>268</v>
      </c>
      <c r="C106" s="56">
        <v>1.5769450747450975</v>
      </c>
      <c r="D106" s="56">
        <v>2.0933985338911945</v>
      </c>
      <c r="E106" s="56">
        <v>1.3005656954746254</v>
      </c>
      <c r="F106" s="56">
        <v>1.5121960711579809</v>
      </c>
      <c r="G106" s="56">
        <v>1.0581111731691439</v>
      </c>
      <c r="H106" s="57">
        <v>5.8432367660778004</v>
      </c>
      <c r="K106" s="38"/>
      <c r="L106" s="38"/>
      <c r="M106" s="38"/>
      <c r="N106" s="38"/>
    </row>
    <row r="107" spans="1:14" s="4" customFormat="1" ht="57.75" customHeight="1">
      <c r="A107" s="199" t="s">
        <v>296</v>
      </c>
      <c r="B107" s="198" t="s">
        <v>267</v>
      </c>
      <c r="C107" s="58">
        <v>72.625</v>
      </c>
      <c r="D107" s="58">
        <v>54.833333333333336</v>
      </c>
      <c r="E107" s="58">
        <v>76</v>
      </c>
      <c r="F107" s="58">
        <v>69</v>
      </c>
      <c r="G107" s="58">
        <v>99.5</v>
      </c>
      <c r="H107" s="59">
        <v>54.944954128440365</v>
      </c>
      <c r="K107" s="38"/>
      <c r="L107" s="38"/>
      <c r="M107" s="38"/>
      <c r="N107" s="38"/>
    </row>
    <row r="108" spans="1:14" s="4" customFormat="1" ht="23.25">
      <c r="A108" s="335" t="s">
        <v>254</v>
      </c>
      <c r="B108" s="335"/>
      <c r="C108" s="335"/>
      <c r="D108" s="105"/>
      <c r="E108" s="105"/>
      <c r="F108" s="105"/>
      <c r="G108" s="105"/>
      <c r="H108" s="97" t="s">
        <v>343</v>
      </c>
      <c r="J108" s="26"/>
      <c r="K108" s="38"/>
      <c r="L108" s="38"/>
      <c r="M108" s="38"/>
      <c r="N108" s="38"/>
    </row>
    <row r="109" spans="1:14" s="4" customFormat="1" ht="23.25">
      <c r="A109" s="332" t="s">
        <v>255</v>
      </c>
      <c r="B109" s="332"/>
      <c r="C109" s="332"/>
      <c r="D109" s="77"/>
      <c r="E109" s="27"/>
      <c r="F109" s="27"/>
      <c r="G109" s="27"/>
      <c r="H109" s="96" t="s">
        <v>344</v>
      </c>
      <c r="J109" s="26"/>
      <c r="K109" s="38"/>
      <c r="L109" s="38"/>
      <c r="M109" s="38"/>
      <c r="N109" s="38"/>
    </row>
    <row r="110" spans="1:14" s="4" customFormat="1" ht="23.25">
      <c r="A110" s="332" t="s">
        <v>256</v>
      </c>
      <c r="B110" s="332"/>
      <c r="C110" s="332"/>
      <c r="D110" s="77"/>
      <c r="E110" s="77"/>
      <c r="F110" s="27"/>
      <c r="G110" s="27"/>
      <c r="H110" s="96" t="s">
        <v>345</v>
      </c>
      <c r="I110" s="27"/>
      <c r="J110" s="26"/>
      <c r="K110" s="38"/>
      <c r="L110" s="38"/>
      <c r="M110" s="38"/>
      <c r="N110" s="38"/>
    </row>
    <row r="111" spans="1:14" s="4" customFormat="1" ht="23.25">
      <c r="A111" s="332" t="s">
        <v>257</v>
      </c>
      <c r="B111" s="332"/>
      <c r="C111" s="78"/>
      <c r="D111" s="77"/>
      <c r="E111" s="77"/>
      <c r="F111" s="27"/>
      <c r="G111" s="27"/>
      <c r="H111" s="96" t="s">
        <v>346</v>
      </c>
      <c r="I111" s="27"/>
      <c r="J111" s="26"/>
      <c r="K111" s="38"/>
      <c r="L111" s="38"/>
      <c r="M111" s="38"/>
      <c r="N111" s="38"/>
    </row>
    <row r="112" spans="1:14" s="4" customFormat="1" ht="23.25">
      <c r="A112" s="54" t="s">
        <v>236</v>
      </c>
      <c r="B112" s="31"/>
      <c r="C112" s="26"/>
      <c r="D112" s="26"/>
      <c r="E112" s="26"/>
      <c r="F112" s="26"/>
      <c r="G112" s="26"/>
      <c r="H112" s="106" t="s">
        <v>260</v>
      </c>
      <c r="I112" s="26"/>
      <c r="J112" s="26"/>
      <c r="K112" s="38"/>
      <c r="L112" s="38"/>
      <c r="M112" s="38"/>
      <c r="N112" s="38"/>
    </row>
    <row r="113" spans="1:14" s="4" customFormat="1" ht="23.25" customHeight="1">
      <c r="B113" s="26"/>
      <c r="C113" s="26"/>
      <c r="D113" s="26"/>
      <c r="E113" s="26"/>
      <c r="F113" s="26"/>
      <c r="G113" s="26"/>
      <c r="H113" s="26" t="s">
        <v>258</v>
      </c>
      <c r="I113" s="26"/>
      <c r="J113" s="26"/>
      <c r="K113" s="38"/>
      <c r="L113" s="38"/>
      <c r="M113" s="38"/>
      <c r="N113" s="38"/>
    </row>
    <row r="114" spans="1:14" s="4" customFormat="1" ht="23.25" customHeight="1">
      <c r="A114" s="31" t="s">
        <v>259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38"/>
      <c r="L114" s="38"/>
      <c r="M114" s="38"/>
      <c r="N114" s="38"/>
    </row>
    <row r="115" spans="1:14" s="4" customFormat="1" ht="23.25" customHeight="1">
      <c r="A115" s="31"/>
      <c r="B115" s="26"/>
      <c r="C115" s="26"/>
      <c r="D115" s="26"/>
      <c r="E115" s="26"/>
      <c r="F115" s="26"/>
      <c r="G115" s="26"/>
      <c r="H115" s="26"/>
      <c r="I115" s="26"/>
      <c r="J115" s="26"/>
      <c r="K115" s="38"/>
      <c r="L115" s="38"/>
      <c r="M115" s="38"/>
      <c r="N115" s="38"/>
    </row>
    <row r="116" spans="1:14" s="4" customFormat="1" ht="23.25" customHeight="1">
      <c r="A116" s="26" t="s">
        <v>381</v>
      </c>
      <c r="B116" s="26"/>
      <c r="D116" s="26"/>
      <c r="E116" s="26"/>
      <c r="F116" s="26"/>
      <c r="G116" s="26"/>
      <c r="H116" s="26" t="s">
        <v>380</v>
      </c>
      <c r="K116" s="38"/>
      <c r="L116" s="38"/>
      <c r="M116" s="38"/>
      <c r="N116" s="38"/>
    </row>
    <row r="117" spans="1:14" s="4" customFormat="1" ht="23.25" customHeight="1">
      <c r="A117" s="336" t="s">
        <v>270</v>
      </c>
      <c r="B117" s="337"/>
      <c r="C117" s="195" t="s">
        <v>144</v>
      </c>
      <c r="D117" s="195" t="s">
        <v>250</v>
      </c>
      <c r="E117" s="195" t="s">
        <v>251</v>
      </c>
      <c r="F117" s="195" t="s">
        <v>252</v>
      </c>
      <c r="G117" s="195" t="s">
        <v>253</v>
      </c>
      <c r="H117" s="196" t="s">
        <v>145</v>
      </c>
      <c r="K117" s="38"/>
      <c r="L117" s="38"/>
      <c r="M117" s="38"/>
      <c r="N117" s="38"/>
    </row>
    <row r="118" spans="1:14" s="4" customFormat="1" ht="23.25" customHeight="1">
      <c r="A118" s="333" t="s">
        <v>269</v>
      </c>
      <c r="B118" s="334"/>
      <c r="C118" s="195" t="s">
        <v>266</v>
      </c>
      <c r="D118" s="195" t="s">
        <v>265</v>
      </c>
      <c r="E118" s="195" t="s">
        <v>264</v>
      </c>
      <c r="F118" s="195" t="s">
        <v>262</v>
      </c>
      <c r="G118" s="195" t="s">
        <v>263</v>
      </c>
      <c r="H118" s="195" t="s">
        <v>245</v>
      </c>
      <c r="K118" s="38"/>
      <c r="L118" s="38"/>
      <c r="M118" s="38"/>
      <c r="N118" s="38"/>
    </row>
    <row r="119" spans="1:14" s="4" customFormat="1" ht="28.5" customHeight="1">
      <c r="A119" s="197" t="s">
        <v>168</v>
      </c>
      <c r="B119" s="198" t="s">
        <v>268</v>
      </c>
      <c r="C119" s="56">
        <v>39.317094130405586</v>
      </c>
      <c r="D119" s="56">
        <v>54.597473417075214</v>
      </c>
      <c r="E119" s="56">
        <v>40.06526194234646</v>
      </c>
      <c r="F119" s="56">
        <v>36.543117298120841</v>
      </c>
      <c r="G119" s="56">
        <v>17.915881965659008</v>
      </c>
      <c r="H119" s="57">
        <v>53.247875800090171</v>
      </c>
      <c r="K119" s="38"/>
      <c r="L119" s="38"/>
      <c r="M119" s="38"/>
      <c r="N119" s="38"/>
    </row>
    <row r="120" spans="1:14" s="4" customFormat="1" ht="28.5" customHeight="1">
      <c r="A120" s="199" t="s">
        <v>297</v>
      </c>
      <c r="B120" s="198" t="s">
        <v>267</v>
      </c>
      <c r="C120" s="58">
        <v>72.375</v>
      </c>
      <c r="D120" s="58">
        <v>48.333333333333336</v>
      </c>
      <c r="E120" s="58">
        <v>72</v>
      </c>
      <c r="F120" s="58">
        <v>79.333333333333329</v>
      </c>
      <c r="G120" s="58">
        <v>103.5</v>
      </c>
      <c r="H120" s="59">
        <v>55</v>
      </c>
      <c r="K120" s="38"/>
      <c r="L120" s="38"/>
      <c r="M120" s="38"/>
      <c r="N120" s="38"/>
    </row>
    <row r="121" spans="1:14" s="4" customFormat="1" ht="28.5" customHeight="1">
      <c r="A121" s="200" t="s">
        <v>169</v>
      </c>
      <c r="B121" s="198" t="s">
        <v>268</v>
      </c>
      <c r="C121" s="56">
        <v>31.750399962882863</v>
      </c>
      <c r="D121" s="56">
        <v>27.271987283766304</v>
      </c>
      <c r="E121" s="56">
        <v>45.154732791509424</v>
      </c>
      <c r="F121" s="56">
        <v>37.226154273422999</v>
      </c>
      <c r="G121" s="56">
        <v>24.307953627182687</v>
      </c>
      <c r="H121" s="57">
        <v>57.818398405416424</v>
      </c>
      <c r="K121" s="38"/>
      <c r="L121" s="38"/>
      <c r="M121" s="38"/>
      <c r="N121" s="38"/>
    </row>
    <row r="122" spans="1:14" s="4" customFormat="1" ht="28.5" customHeight="1">
      <c r="A122" s="199" t="s">
        <v>298</v>
      </c>
      <c r="B122" s="198" t="s">
        <v>267</v>
      </c>
      <c r="C122" s="58">
        <v>88.3125</v>
      </c>
      <c r="D122" s="58">
        <v>93.166666666666671</v>
      </c>
      <c r="E122" s="58">
        <v>72</v>
      </c>
      <c r="F122" s="58">
        <v>82.666666666666671</v>
      </c>
      <c r="G122" s="58">
        <v>97.5</v>
      </c>
      <c r="H122" s="59">
        <v>55</v>
      </c>
      <c r="K122" s="38"/>
      <c r="L122" s="38"/>
      <c r="M122" s="38"/>
      <c r="N122" s="38"/>
    </row>
    <row r="123" spans="1:14" s="4" customFormat="1" ht="28.5" customHeight="1">
      <c r="A123" s="200" t="s">
        <v>170</v>
      </c>
      <c r="B123" s="198" t="s">
        <v>268</v>
      </c>
      <c r="C123" s="56">
        <v>43.733895020089889</v>
      </c>
      <c r="D123" s="56">
        <v>67.923260977521821</v>
      </c>
      <c r="E123" s="56">
        <v>43.534180569163475</v>
      </c>
      <c r="F123" s="56">
        <v>32.330160672935882</v>
      </c>
      <c r="G123" s="56">
        <v>16.152432682502305</v>
      </c>
      <c r="H123" s="57">
        <v>60.348971526361751</v>
      </c>
      <c r="K123" s="38"/>
      <c r="L123" s="38"/>
      <c r="M123" s="38"/>
      <c r="N123" s="38"/>
    </row>
    <row r="124" spans="1:14" s="4" customFormat="1" ht="40.5" customHeight="1">
      <c r="A124" s="199" t="s">
        <v>299</v>
      </c>
      <c r="B124" s="198" t="s">
        <v>267</v>
      </c>
      <c r="C124" s="58">
        <v>75</v>
      </c>
      <c r="D124" s="58">
        <v>46.5</v>
      </c>
      <c r="E124" s="58">
        <v>82</v>
      </c>
      <c r="F124" s="58">
        <v>92.333333333333329</v>
      </c>
      <c r="G124" s="58">
        <v>99.5</v>
      </c>
      <c r="H124" s="59">
        <v>55</v>
      </c>
      <c r="K124" s="38"/>
      <c r="L124" s="38"/>
      <c r="M124" s="38"/>
      <c r="N124" s="38"/>
    </row>
    <row r="125" spans="1:14" s="4" customFormat="1" ht="28.5" customHeight="1">
      <c r="A125" s="200" t="s">
        <v>171</v>
      </c>
      <c r="B125" s="198" t="s">
        <v>268</v>
      </c>
      <c r="C125" s="56">
        <v>39.318630543074732</v>
      </c>
      <c r="D125" s="56">
        <v>58.625875648397276</v>
      </c>
      <c r="E125" s="56">
        <v>39.60909726739996</v>
      </c>
      <c r="F125" s="56">
        <v>35.322136827792612</v>
      </c>
      <c r="G125" s="56">
        <v>13.137283128308594</v>
      </c>
      <c r="H125" s="57">
        <v>50.046841050142085</v>
      </c>
      <c r="K125" s="38"/>
      <c r="L125" s="38"/>
      <c r="M125" s="38"/>
      <c r="N125" s="38"/>
    </row>
    <row r="126" spans="1:14" s="4" customFormat="1" ht="43.5" customHeight="1">
      <c r="A126" s="199" t="s">
        <v>300</v>
      </c>
      <c r="B126" s="198" t="s">
        <v>267</v>
      </c>
      <c r="C126" s="58">
        <v>67.125</v>
      </c>
      <c r="D126" s="58">
        <v>41.333333333333336</v>
      </c>
      <c r="E126" s="58">
        <v>65.666666666666671</v>
      </c>
      <c r="F126" s="58">
        <v>72.666666666666671</v>
      </c>
      <c r="G126" s="58">
        <v>102.75</v>
      </c>
      <c r="H126" s="59">
        <v>55</v>
      </c>
      <c r="K126" s="38"/>
      <c r="L126" s="38"/>
      <c r="M126" s="38"/>
      <c r="N126" s="38"/>
    </row>
    <row r="127" spans="1:14" s="4" customFormat="1" ht="28.5" customHeight="1">
      <c r="A127" s="200" t="s">
        <v>172</v>
      </c>
      <c r="B127" s="198" t="s">
        <v>268</v>
      </c>
      <c r="C127" s="56">
        <v>46.92720922962544</v>
      </c>
      <c r="D127" s="56">
        <v>62.977205031328282</v>
      </c>
      <c r="E127" s="56">
        <v>40.022007233884509</v>
      </c>
      <c r="F127" s="56">
        <v>46.36167535315581</v>
      </c>
      <c r="G127" s="56">
        <v>28.455267431229139</v>
      </c>
      <c r="H127" s="57">
        <v>57.413304940812367</v>
      </c>
      <c r="K127" s="38"/>
      <c r="L127" s="38"/>
      <c r="M127" s="38"/>
      <c r="N127" s="38"/>
    </row>
    <row r="128" spans="1:14" s="4" customFormat="1" ht="28.5" customHeight="1">
      <c r="A128" s="199" t="s">
        <v>301</v>
      </c>
      <c r="B128" s="198" t="s">
        <v>267</v>
      </c>
      <c r="C128" s="58">
        <v>69.5625</v>
      </c>
      <c r="D128" s="58">
        <v>43.666666666666664</v>
      </c>
      <c r="E128" s="58">
        <v>80.666666666666671</v>
      </c>
      <c r="F128" s="58">
        <v>69.666666666666671</v>
      </c>
      <c r="G128" s="58">
        <v>100</v>
      </c>
      <c r="H128" s="59">
        <v>55</v>
      </c>
      <c r="K128" s="38"/>
      <c r="L128" s="38"/>
      <c r="M128" s="38"/>
      <c r="N128" s="38"/>
    </row>
    <row r="129" spans="1:14" s="4" customFormat="1" ht="28.5" customHeight="1">
      <c r="A129" s="200" t="s">
        <v>173</v>
      </c>
      <c r="B129" s="198" t="s">
        <v>268</v>
      </c>
      <c r="C129" s="56">
        <v>42.632541307911602</v>
      </c>
      <c r="D129" s="56">
        <v>60.001708090150657</v>
      </c>
      <c r="E129" s="56">
        <v>40.522218303460818</v>
      </c>
      <c r="F129" s="56">
        <v>40.891178190063492</v>
      </c>
      <c r="G129" s="56">
        <v>19.467555726277176</v>
      </c>
      <c r="H129" s="57">
        <v>52.342786654191762</v>
      </c>
      <c r="K129" s="38"/>
      <c r="L129" s="38"/>
      <c r="M129" s="38"/>
      <c r="N129" s="38"/>
    </row>
    <row r="130" spans="1:14" s="4" customFormat="1" ht="28.5" customHeight="1">
      <c r="A130" s="199" t="s">
        <v>302</v>
      </c>
      <c r="B130" s="198" t="s">
        <v>267</v>
      </c>
      <c r="C130" s="58">
        <v>65.875</v>
      </c>
      <c r="D130" s="58">
        <v>40.833333333333336</v>
      </c>
      <c r="E130" s="58">
        <v>65.666666666666671</v>
      </c>
      <c r="F130" s="58">
        <v>68.666666666666671</v>
      </c>
      <c r="G130" s="58">
        <v>101.5</v>
      </c>
      <c r="H130" s="59">
        <v>55</v>
      </c>
      <c r="K130" s="38"/>
      <c r="L130" s="38"/>
      <c r="M130" s="38"/>
      <c r="N130" s="38"/>
    </row>
    <row r="131" spans="1:14" s="4" customFormat="1" ht="28.5" customHeight="1">
      <c r="A131" s="200" t="s">
        <v>174</v>
      </c>
      <c r="B131" s="198" t="s">
        <v>268</v>
      </c>
      <c r="C131" s="56">
        <v>31.539888718848943</v>
      </c>
      <c r="D131" s="56">
        <v>50.784803471286985</v>
      </c>
      <c r="E131" s="56">
        <v>31.549335488660546</v>
      </c>
      <c r="F131" s="56">
        <v>27.127398471354283</v>
      </c>
      <c r="G131" s="56">
        <v>5.9747991984541606</v>
      </c>
      <c r="H131" s="57">
        <v>41.516952223616727</v>
      </c>
      <c r="K131" s="38"/>
      <c r="L131" s="38"/>
      <c r="M131" s="38"/>
      <c r="N131" s="38"/>
    </row>
    <row r="132" spans="1:14" s="4" customFormat="1" ht="28.5" customHeight="1">
      <c r="A132" s="199" t="s">
        <v>303</v>
      </c>
      <c r="B132" s="198" t="s">
        <v>267</v>
      </c>
      <c r="C132" s="58">
        <v>63.6875</v>
      </c>
      <c r="D132" s="58">
        <v>37.333333333333336</v>
      </c>
      <c r="E132" s="58">
        <v>58.666666666666664</v>
      </c>
      <c r="F132" s="58">
        <v>69</v>
      </c>
      <c r="G132" s="58">
        <v>103</v>
      </c>
      <c r="H132" s="59">
        <v>55</v>
      </c>
      <c r="K132" s="38"/>
      <c r="L132" s="38"/>
      <c r="M132" s="38"/>
      <c r="N132" s="38"/>
    </row>
    <row r="133" spans="1:14" s="4" customFormat="1" ht="23.25">
      <c r="A133" s="335" t="s">
        <v>254</v>
      </c>
      <c r="B133" s="335"/>
      <c r="C133" s="335"/>
      <c r="D133" s="105"/>
      <c r="E133" s="105"/>
      <c r="F133" s="105"/>
      <c r="G133" s="105"/>
      <c r="H133" s="97" t="s">
        <v>343</v>
      </c>
      <c r="J133" s="26"/>
      <c r="K133" s="38"/>
      <c r="L133" s="38"/>
      <c r="M133" s="38"/>
      <c r="N133" s="38"/>
    </row>
    <row r="134" spans="1:14" s="4" customFormat="1" ht="23.25">
      <c r="A134" s="332" t="s">
        <v>255</v>
      </c>
      <c r="B134" s="332"/>
      <c r="C134" s="332"/>
      <c r="D134" s="77"/>
      <c r="E134" s="27"/>
      <c r="F134" s="27"/>
      <c r="G134" s="27"/>
      <c r="H134" s="96" t="s">
        <v>344</v>
      </c>
      <c r="J134" s="26"/>
      <c r="K134" s="38"/>
      <c r="L134" s="38"/>
      <c r="M134" s="38"/>
      <c r="N134" s="38"/>
    </row>
    <row r="135" spans="1:14" s="4" customFormat="1" ht="23.25">
      <c r="A135" s="332" t="s">
        <v>256</v>
      </c>
      <c r="B135" s="332"/>
      <c r="C135" s="332"/>
      <c r="D135" s="77"/>
      <c r="E135" s="77"/>
      <c r="F135" s="27"/>
      <c r="G135" s="27"/>
      <c r="H135" s="96" t="s">
        <v>345</v>
      </c>
      <c r="I135" s="27"/>
      <c r="J135" s="26"/>
      <c r="K135" s="38"/>
      <c r="L135" s="38"/>
      <c r="M135" s="38"/>
      <c r="N135" s="38"/>
    </row>
    <row r="136" spans="1:14" s="4" customFormat="1" ht="23.25">
      <c r="A136" s="332" t="s">
        <v>257</v>
      </c>
      <c r="B136" s="332"/>
      <c r="C136" s="78"/>
      <c r="D136" s="77"/>
      <c r="E136" s="77"/>
      <c r="F136" s="27"/>
      <c r="G136" s="27"/>
      <c r="H136" s="96" t="s">
        <v>346</v>
      </c>
      <c r="I136" s="27"/>
      <c r="J136" s="26"/>
      <c r="K136" s="38"/>
      <c r="L136" s="38"/>
      <c r="M136" s="38"/>
      <c r="N136" s="38"/>
    </row>
    <row r="137" spans="1:14" s="4" customFormat="1" ht="23.25">
      <c r="A137" s="54" t="s">
        <v>236</v>
      </c>
      <c r="B137" s="31"/>
      <c r="C137" s="26"/>
      <c r="D137" s="26"/>
      <c r="E137" s="26"/>
      <c r="F137" s="26"/>
      <c r="G137" s="26"/>
      <c r="H137" s="106" t="s">
        <v>260</v>
      </c>
      <c r="I137" s="26"/>
      <c r="J137" s="26"/>
      <c r="K137" s="38"/>
      <c r="L137" s="38"/>
      <c r="M137" s="38"/>
      <c r="N137" s="38"/>
    </row>
    <row r="138" spans="1:14" s="4" customFormat="1" ht="23.25">
      <c r="B138" s="26"/>
      <c r="C138" s="26"/>
      <c r="D138" s="26"/>
      <c r="E138" s="26"/>
      <c r="F138" s="26"/>
      <c r="G138" s="26"/>
      <c r="H138" s="26" t="s">
        <v>258</v>
      </c>
      <c r="I138" s="26"/>
      <c r="J138" s="26"/>
      <c r="K138" s="38"/>
      <c r="L138" s="38"/>
      <c r="M138" s="38"/>
      <c r="N138" s="38"/>
    </row>
    <row r="139" spans="1:14" s="4" customFormat="1" ht="23.25">
      <c r="A139" s="31" t="s">
        <v>259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38"/>
      <c r="L139" s="38"/>
      <c r="M139" s="38"/>
      <c r="N139" s="38"/>
    </row>
    <row r="140" spans="1:14" s="4" customFormat="1" ht="23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38"/>
      <c r="L140" s="38"/>
      <c r="M140" s="38"/>
      <c r="N140" s="38"/>
    </row>
    <row r="141" spans="1:14" s="4" customFormat="1" ht="23.25" customHeight="1">
      <c r="B141" s="26"/>
      <c r="D141" s="26"/>
      <c r="E141" s="26"/>
      <c r="F141" s="26"/>
      <c r="G141" s="26"/>
      <c r="H141" s="26"/>
      <c r="I141" s="26"/>
      <c r="J141" s="26"/>
      <c r="K141" s="38"/>
      <c r="L141" s="38"/>
      <c r="M141" s="38"/>
      <c r="N141" s="38"/>
    </row>
    <row r="142" spans="1:14" s="4" customFormat="1" ht="23.25" customHeight="1">
      <c r="A142" s="26" t="s">
        <v>383</v>
      </c>
      <c r="B142" s="26"/>
      <c r="D142" s="26"/>
      <c r="E142" s="26"/>
      <c r="F142" s="26"/>
      <c r="G142" s="26"/>
      <c r="H142" s="4" t="s">
        <v>382</v>
      </c>
      <c r="J142" s="26"/>
      <c r="K142" s="38"/>
      <c r="L142" s="38"/>
      <c r="M142" s="38"/>
      <c r="N142" s="38"/>
    </row>
    <row r="143" spans="1:14" s="4" customFormat="1" ht="23.25" customHeight="1">
      <c r="A143" s="336" t="s">
        <v>270</v>
      </c>
      <c r="B143" s="337"/>
      <c r="C143" s="195" t="s">
        <v>144</v>
      </c>
      <c r="D143" s="195" t="s">
        <v>250</v>
      </c>
      <c r="E143" s="195" t="s">
        <v>251</v>
      </c>
      <c r="F143" s="195" t="s">
        <v>252</v>
      </c>
      <c r="G143" s="195" t="s">
        <v>253</v>
      </c>
      <c r="H143" s="196" t="s">
        <v>145</v>
      </c>
      <c r="K143" s="38"/>
      <c r="L143" s="38"/>
      <c r="M143" s="38"/>
      <c r="N143" s="38"/>
    </row>
    <row r="144" spans="1:14" s="4" customFormat="1" ht="23.25" customHeight="1">
      <c r="A144" s="333" t="s">
        <v>269</v>
      </c>
      <c r="B144" s="334"/>
      <c r="C144" s="195" t="s">
        <v>266</v>
      </c>
      <c r="D144" s="195" t="s">
        <v>265</v>
      </c>
      <c r="E144" s="195" t="s">
        <v>264</v>
      </c>
      <c r="F144" s="195" t="s">
        <v>262</v>
      </c>
      <c r="G144" s="195" t="s">
        <v>263</v>
      </c>
      <c r="H144" s="195" t="s">
        <v>245</v>
      </c>
      <c r="K144" s="38"/>
      <c r="L144" s="38"/>
      <c r="M144" s="38"/>
      <c r="N144" s="38"/>
    </row>
    <row r="145" spans="1:14" s="4" customFormat="1" ht="25.5" customHeight="1">
      <c r="A145" s="197" t="s">
        <v>148</v>
      </c>
      <c r="B145" s="198" t="s">
        <v>268</v>
      </c>
      <c r="C145" s="56">
        <v>62.212047554244919</v>
      </c>
      <c r="D145" s="63">
        <v>72.186983786290341</v>
      </c>
      <c r="E145" s="63">
        <v>60.770459634516477</v>
      </c>
      <c r="F145" s="63">
        <v>58.278824237429511</v>
      </c>
      <c r="G145" s="63">
        <v>51.28075163358465</v>
      </c>
      <c r="H145" s="57">
        <v>64.621577697824122</v>
      </c>
      <c r="K145" s="38"/>
      <c r="L145" s="38"/>
      <c r="M145" s="38"/>
      <c r="N145" s="38"/>
    </row>
    <row r="146" spans="1:14" s="4" customFormat="1" ht="25.5" customHeight="1">
      <c r="A146" s="199" t="s">
        <v>275</v>
      </c>
      <c r="B146" s="198" t="s">
        <v>267</v>
      </c>
      <c r="C146" s="58">
        <v>61.625</v>
      </c>
      <c r="D146" s="64">
        <v>37</v>
      </c>
      <c r="E146" s="64">
        <v>63.666666666666664</v>
      </c>
      <c r="F146" s="64">
        <v>76</v>
      </c>
      <c r="G146" s="64">
        <v>86.25</v>
      </c>
      <c r="H146" s="59">
        <v>55</v>
      </c>
      <c r="K146" s="38"/>
      <c r="L146" s="38"/>
      <c r="M146" s="38"/>
      <c r="N146" s="38"/>
    </row>
    <row r="147" spans="1:14" s="4" customFormat="1" ht="25.5" customHeight="1">
      <c r="A147" s="200" t="s">
        <v>175</v>
      </c>
      <c r="B147" s="198" t="s">
        <v>268</v>
      </c>
      <c r="C147" s="56">
        <v>72.947258411981935</v>
      </c>
      <c r="D147" s="63">
        <v>75.557447681575681</v>
      </c>
      <c r="E147" s="63">
        <v>77.057447681575695</v>
      </c>
      <c r="F147" s="63">
        <v>74.98009848173983</v>
      </c>
      <c r="G147" s="63">
        <v>64.42470250307754</v>
      </c>
      <c r="H147" s="57">
        <v>75.695785162235097</v>
      </c>
      <c r="K147" s="38"/>
      <c r="L147" s="38"/>
      <c r="M147" s="38"/>
      <c r="N147" s="38"/>
    </row>
    <row r="148" spans="1:14" s="4" customFormat="1" ht="25.5" customHeight="1">
      <c r="A148" s="199" t="s">
        <v>304</v>
      </c>
      <c r="B148" s="198" t="s">
        <v>267</v>
      </c>
      <c r="C148" s="58">
        <v>65.25</v>
      </c>
      <c r="D148" s="64">
        <v>56.333333333333336</v>
      </c>
      <c r="E148" s="64">
        <v>58.666666666666664</v>
      </c>
      <c r="F148" s="64">
        <v>65.666666666666671</v>
      </c>
      <c r="G148" s="64">
        <v>83.25</v>
      </c>
      <c r="H148" s="59">
        <v>54.981651376146786</v>
      </c>
      <c r="K148" s="38"/>
      <c r="L148" s="38"/>
      <c r="M148" s="38"/>
      <c r="N148" s="38"/>
    </row>
    <row r="149" spans="1:14" s="4" customFormat="1" ht="25.5" customHeight="1">
      <c r="A149" s="200" t="s">
        <v>176</v>
      </c>
      <c r="B149" s="198" t="s">
        <v>268</v>
      </c>
      <c r="C149" s="56">
        <v>70.138626109736563</v>
      </c>
      <c r="D149" s="63">
        <v>78.64497525833211</v>
      </c>
      <c r="E149" s="63">
        <v>72.706920390045113</v>
      </c>
      <c r="F149" s="63">
        <v>66.293989230097509</v>
      </c>
      <c r="G149" s="63">
        <v>58.33635933634114</v>
      </c>
      <c r="H149" s="57">
        <v>71.61951707682465</v>
      </c>
      <c r="K149" s="38"/>
      <c r="L149" s="38"/>
      <c r="M149" s="38"/>
      <c r="N149" s="38"/>
    </row>
    <row r="150" spans="1:14" s="4" customFormat="1" ht="25.5" customHeight="1">
      <c r="A150" s="199" t="s">
        <v>419</v>
      </c>
      <c r="B150" s="198" t="s">
        <v>267</v>
      </c>
      <c r="C150" s="58">
        <v>54.625</v>
      </c>
      <c r="D150" s="64">
        <v>39</v>
      </c>
      <c r="E150" s="64">
        <v>58.333333333333336</v>
      </c>
      <c r="F150" s="64">
        <v>75</v>
      </c>
      <c r="G150" s="64">
        <v>60</v>
      </c>
      <c r="H150" s="59">
        <v>55</v>
      </c>
      <c r="K150" s="38"/>
      <c r="L150" s="38"/>
      <c r="M150" s="38"/>
      <c r="N150" s="38"/>
    </row>
    <row r="151" spans="1:14" s="4" customFormat="1" ht="25.5" customHeight="1">
      <c r="A151" s="200" t="s">
        <v>177</v>
      </c>
      <c r="B151" s="198" t="s">
        <v>268</v>
      </c>
      <c r="C151" s="56">
        <v>65.970336050446008</v>
      </c>
      <c r="D151" s="63">
        <v>81.551907105505975</v>
      </c>
      <c r="E151" s="63">
        <v>49.88249769301752</v>
      </c>
      <c r="F151" s="63">
        <v>50.293601968625033</v>
      </c>
      <c r="G151" s="63">
        <v>66.42140879729314</v>
      </c>
      <c r="H151" s="57">
        <v>58.333331452002042</v>
      </c>
      <c r="K151" s="38"/>
      <c r="L151" s="38"/>
      <c r="M151" s="38"/>
      <c r="N151" s="38"/>
    </row>
    <row r="152" spans="1:14" s="4" customFormat="1" ht="25.5" customHeight="1">
      <c r="A152" s="199" t="s">
        <v>417</v>
      </c>
      <c r="B152" s="198" t="s">
        <v>267</v>
      </c>
      <c r="C152" s="58">
        <v>44.6875</v>
      </c>
      <c r="D152" s="64">
        <v>20.5</v>
      </c>
      <c r="E152" s="64">
        <v>70</v>
      </c>
      <c r="F152" s="64">
        <v>71.333333333333329</v>
      </c>
      <c r="G152" s="64">
        <v>42</v>
      </c>
      <c r="H152" s="59">
        <v>55</v>
      </c>
      <c r="K152" s="38"/>
      <c r="L152" s="38"/>
      <c r="M152" s="38"/>
      <c r="N152" s="38"/>
    </row>
    <row r="153" spans="1:14" s="4" customFormat="1" ht="25.5" customHeight="1">
      <c r="A153" s="200" t="s">
        <v>178</v>
      </c>
      <c r="B153" s="198" t="s">
        <v>268</v>
      </c>
      <c r="C153" s="56">
        <v>73.4402084098421</v>
      </c>
      <c r="D153" s="63">
        <v>81.515240543518203</v>
      </c>
      <c r="E153" s="63">
        <v>74.315460888725681</v>
      </c>
      <c r="F153" s="63">
        <v>82.014322438486957</v>
      </c>
      <c r="G153" s="63">
        <v>54.240635328681606</v>
      </c>
      <c r="H153" s="57">
        <v>73.568126762508967</v>
      </c>
      <c r="K153" s="38"/>
      <c r="L153" s="38"/>
      <c r="M153" s="38"/>
      <c r="N153" s="38"/>
    </row>
    <row r="154" spans="1:14" s="4" customFormat="1" ht="25.5" customHeight="1">
      <c r="A154" s="199" t="s">
        <v>418</v>
      </c>
      <c r="B154" s="198" t="s">
        <v>267</v>
      </c>
      <c r="C154" s="58">
        <v>53.375</v>
      </c>
      <c r="D154" s="64">
        <v>43.666666666666664</v>
      </c>
      <c r="E154" s="64">
        <v>57.333333333333336</v>
      </c>
      <c r="F154" s="64">
        <v>37.666666666666664</v>
      </c>
      <c r="G154" s="64">
        <v>76.75</v>
      </c>
      <c r="H154" s="59">
        <v>55</v>
      </c>
      <c r="K154" s="38"/>
      <c r="L154" s="38"/>
      <c r="M154" s="38"/>
      <c r="N154" s="38"/>
    </row>
    <row r="155" spans="1:14" s="4" customFormat="1" ht="25.5" customHeight="1">
      <c r="A155" s="200" t="s">
        <v>179</v>
      </c>
      <c r="B155" s="198" t="s">
        <v>268</v>
      </c>
      <c r="C155" s="56">
        <v>34.258121875000001</v>
      </c>
      <c r="D155" s="63">
        <v>47.749449999999996</v>
      </c>
      <c r="E155" s="63">
        <v>37.438600000000001</v>
      </c>
      <c r="F155" s="63">
        <v>35.376100000000001</v>
      </c>
      <c r="G155" s="63">
        <v>10.797287499999999</v>
      </c>
      <c r="H155" s="57">
        <v>55.968387614678903</v>
      </c>
      <c r="K155" s="38"/>
      <c r="L155" s="38"/>
      <c r="M155" s="38"/>
      <c r="N155" s="38"/>
    </row>
    <row r="156" spans="1:14" s="4" customFormat="1" ht="25.5" customHeight="1">
      <c r="A156" s="199" t="s">
        <v>416</v>
      </c>
      <c r="B156" s="198" t="s">
        <v>267</v>
      </c>
      <c r="C156" s="58">
        <v>82.9375</v>
      </c>
      <c r="D156" s="64">
        <v>72.333333333333329</v>
      </c>
      <c r="E156" s="64">
        <v>82</v>
      </c>
      <c r="F156" s="64">
        <v>79.666666666666671</v>
      </c>
      <c r="G156" s="64">
        <v>102</v>
      </c>
      <c r="H156" s="59">
        <v>53.284403669724767</v>
      </c>
      <c r="K156" s="38"/>
      <c r="L156" s="38"/>
      <c r="M156" s="38"/>
      <c r="N156" s="38"/>
    </row>
    <row r="157" spans="1:14" s="4" customFormat="1" ht="25.5" customHeight="1">
      <c r="A157" s="200" t="s">
        <v>180</v>
      </c>
      <c r="B157" s="198" t="s">
        <v>268</v>
      </c>
      <c r="C157" s="56">
        <v>46.24609375</v>
      </c>
      <c r="D157" s="63">
        <v>61.84375</v>
      </c>
      <c r="E157" s="63">
        <v>38.125</v>
      </c>
      <c r="F157" s="63">
        <v>42.25</v>
      </c>
      <c r="G157" s="63">
        <v>31.9375</v>
      </c>
      <c r="H157" s="57">
        <v>50.329701834862384</v>
      </c>
      <c r="K157" s="38"/>
      <c r="L157" s="38"/>
      <c r="M157" s="38"/>
      <c r="N157" s="38"/>
    </row>
    <row r="158" spans="1:14" s="4" customFormat="1" ht="25.5" customHeight="1">
      <c r="A158" s="199" t="s">
        <v>415</v>
      </c>
      <c r="B158" s="198" t="s">
        <v>267</v>
      </c>
      <c r="C158" s="58">
        <v>55.5</v>
      </c>
      <c r="D158" s="64">
        <v>34.833333333333336</v>
      </c>
      <c r="E158" s="64">
        <v>64</v>
      </c>
      <c r="F158" s="64">
        <v>60.666666666666664</v>
      </c>
      <c r="G158" s="64">
        <v>76.25</v>
      </c>
      <c r="H158" s="59">
        <v>50.715596330275233</v>
      </c>
      <c r="K158" s="38"/>
      <c r="L158" s="38"/>
      <c r="M158" s="38"/>
      <c r="N158" s="38"/>
    </row>
    <row r="159" spans="1:14" s="4" customFormat="1" ht="25.5" customHeight="1">
      <c r="A159" s="200" t="s">
        <v>181</v>
      </c>
      <c r="B159" s="198" t="s">
        <v>268</v>
      </c>
      <c r="C159" s="56">
        <v>72.483688272707795</v>
      </c>
      <c r="D159" s="63">
        <v>78.446115915100421</v>
      </c>
      <c r="E159" s="63">
        <v>75.867290788251282</v>
      </c>
      <c r="F159" s="63">
        <v>56.743657543057246</v>
      </c>
      <c r="G159" s="63">
        <v>72.807367969699143</v>
      </c>
      <c r="H159" s="57">
        <v>66.836193981656621</v>
      </c>
      <c r="K159" s="38"/>
      <c r="L159" s="38"/>
      <c r="M159" s="38"/>
      <c r="N159" s="38"/>
    </row>
    <row r="160" spans="1:14" s="4" customFormat="1" ht="25.5" customHeight="1">
      <c r="A160" s="199" t="s">
        <v>406</v>
      </c>
      <c r="B160" s="198" t="s">
        <v>267</v>
      </c>
      <c r="C160" s="58">
        <v>50.1875</v>
      </c>
      <c r="D160" s="64">
        <v>37.833333333333336</v>
      </c>
      <c r="E160" s="64">
        <v>45.333333333333336</v>
      </c>
      <c r="F160" s="64">
        <v>79.666666666666671</v>
      </c>
      <c r="G160" s="64">
        <v>50.25</v>
      </c>
      <c r="H160" s="59">
        <v>55</v>
      </c>
      <c r="K160" s="38"/>
      <c r="L160" s="38"/>
      <c r="M160" s="38"/>
      <c r="N160" s="38"/>
    </row>
    <row r="161" spans="1:14" s="4" customFormat="1" ht="23.25">
      <c r="A161" s="335" t="s">
        <v>254</v>
      </c>
      <c r="B161" s="335"/>
      <c r="C161" s="335"/>
      <c r="D161" s="105"/>
      <c r="E161" s="105"/>
      <c r="F161" s="105"/>
      <c r="G161" s="105"/>
      <c r="H161" s="97" t="s">
        <v>343</v>
      </c>
      <c r="J161" s="26"/>
      <c r="K161" s="38"/>
      <c r="L161" s="38"/>
      <c r="M161" s="38"/>
      <c r="N161" s="38"/>
    </row>
    <row r="162" spans="1:14" s="4" customFormat="1" ht="23.25">
      <c r="A162" s="332" t="s">
        <v>255</v>
      </c>
      <c r="B162" s="332"/>
      <c r="C162" s="332"/>
      <c r="D162" s="77"/>
      <c r="E162" s="27"/>
      <c r="F162" s="27"/>
      <c r="G162" s="27"/>
      <c r="H162" s="96" t="s">
        <v>344</v>
      </c>
      <c r="J162" s="26"/>
      <c r="K162" s="38"/>
      <c r="L162" s="38"/>
      <c r="M162" s="38"/>
      <c r="N162" s="38"/>
    </row>
    <row r="163" spans="1:14" s="4" customFormat="1" ht="23.25">
      <c r="A163" s="332" t="s">
        <v>256</v>
      </c>
      <c r="B163" s="332"/>
      <c r="C163" s="332"/>
      <c r="D163" s="77"/>
      <c r="E163" s="77"/>
      <c r="F163" s="27"/>
      <c r="G163" s="27"/>
      <c r="H163" s="96" t="s">
        <v>345</v>
      </c>
      <c r="I163" s="27"/>
      <c r="J163" s="26"/>
      <c r="K163" s="38"/>
      <c r="L163" s="38"/>
      <c r="M163" s="38"/>
      <c r="N163" s="38"/>
    </row>
    <row r="164" spans="1:14" s="4" customFormat="1" ht="23.25">
      <c r="A164" s="332" t="s">
        <v>257</v>
      </c>
      <c r="B164" s="332"/>
      <c r="C164" s="78"/>
      <c r="D164" s="77"/>
      <c r="E164" s="77"/>
      <c r="F164" s="27"/>
      <c r="G164" s="27"/>
      <c r="H164" s="96" t="s">
        <v>346</v>
      </c>
      <c r="I164" s="27"/>
      <c r="J164" s="26"/>
      <c r="K164" s="38"/>
      <c r="L164" s="38"/>
      <c r="M164" s="38"/>
      <c r="N164" s="38"/>
    </row>
    <row r="165" spans="1:14" s="4" customFormat="1" ht="23.25">
      <c r="A165" s="54" t="s">
        <v>236</v>
      </c>
      <c r="B165" s="31"/>
      <c r="C165" s="26"/>
      <c r="D165" s="26"/>
      <c r="E165" s="26"/>
      <c r="F165" s="26"/>
      <c r="G165" s="26"/>
      <c r="H165" s="106" t="s">
        <v>260</v>
      </c>
      <c r="I165" s="26"/>
      <c r="J165" s="26"/>
      <c r="K165" s="32"/>
      <c r="L165" s="32"/>
      <c r="M165" s="32"/>
      <c r="N165" s="32"/>
    </row>
    <row r="166" spans="1:14" s="4" customFormat="1" ht="23.25">
      <c r="B166" s="26"/>
      <c r="C166" s="26"/>
      <c r="D166" s="26"/>
      <c r="E166" s="26"/>
      <c r="F166" s="26"/>
      <c r="G166" s="26"/>
      <c r="H166" s="26" t="s">
        <v>258</v>
      </c>
      <c r="I166" s="26"/>
      <c r="J166" s="26"/>
      <c r="K166" s="32"/>
      <c r="L166" s="32"/>
      <c r="M166" s="32"/>
      <c r="N166" s="32"/>
    </row>
    <row r="167" spans="1:14" s="4" customFormat="1" ht="23.25">
      <c r="A167" s="31" t="s">
        <v>259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32"/>
      <c r="L167" s="32"/>
      <c r="M167" s="32"/>
      <c r="N167" s="32"/>
    </row>
    <row r="168" spans="1:14" s="4" customFormat="1" ht="23.25">
      <c r="A168" s="31"/>
      <c r="B168" s="26"/>
      <c r="C168" s="26"/>
      <c r="D168" s="26"/>
      <c r="E168" s="26"/>
      <c r="F168" s="26"/>
      <c r="G168" s="26"/>
      <c r="H168" s="26"/>
      <c r="I168" s="26"/>
      <c r="J168" s="26"/>
      <c r="K168" s="32"/>
      <c r="L168" s="32"/>
      <c r="M168" s="32"/>
      <c r="N168" s="32"/>
    </row>
    <row r="169" spans="1:14" s="4" customFormat="1" ht="23.25">
      <c r="A169" s="31"/>
      <c r="B169" s="26"/>
      <c r="C169" s="26"/>
      <c r="D169" s="26"/>
      <c r="E169" s="26"/>
      <c r="F169" s="26"/>
      <c r="G169" s="26"/>
      <c r="H169" s="26"/>
      <c r="I169" s="26"/>
      <c r="J169" s="26"/>
      <c r="K169" s="32"/>
      <c r="L169" s="32"/>
      <c r="M169" s="32"/>
      <c r="N169" s="32"/>
    </row>
    <row r="170" spans="1:14" s="4" customFormat="1" ht="23.25">
      <c r="A170" s="31"/>
      <c r="B170" s="26"/>
      <c r="C170" s="26"/>
      <c r="D170" s="26"/>
      <c r="E170" s="26"/>
      <c r="F170" s="26"/>
      <c r="G170" s="26"/>
      <c r="H170" s="26"/>
      <c r="I170" s="26"/>
      <c r="J170" s="26"/>
      <c r="K170" s="32"/>
      <c r="L170" s="32"/>
      <c r="M170" s="32"/>
      <c r="N170" s="32"/>
    </row>
    <row r="171" spans="1:14" s="4" customFormat="1" ht="23.25" customHeight="1">
      <c r="A171" s="26" t="s">
        <v>385</v>
      </c>
      <c r="B171" s="26"/>
      <c r="D171" s="26"/>
      <c r="E171" s="26"/>
      <c r="F171" s="26"/>
      <c r="G171" s="26"/>
      <c r="H171" s="26"/>
      <c r="I171" s="26"/>
      <c r="J171" s="26"/>
      <c r="K171" s="32"/>
      <c r="L171" s="32"/>
      <c r="M171" s="32"/>
      <c r="N171" s="32"/>
    </row>
    <row r="172" spans="1:14" s="4" customFormat="1" ht="23.25" customHeight="1">
      <c r="B172" s="26"/>
      <c r="D172" s="26"/>
      <c r="E172" s="26"/>
      <c r="F172" s="26"/>
      <c r="G172" s="26"/>
      <c r="H172" s="4" t="s">
        <v>384</v>
      </c>
      <c r="K172" s="32"/>
      <c r="L172" s="32"/>
      <c r="M172" s="32"/>
      <c r="N172" s="32"/>
    </row>
    <row r="173" spans="1:14" s="4" customFormat="1" ht="23.25" customHeight="1">
      <c r="A173" s="336" t="s">
        <v>270</v>
      </c>
      <c r="B173" s="337"/>
      <c r="C173" s="195" t="s">
        <v>144</v>
      </c>
      <c r="D173" s="195" t="s">
        <v>250</v>
      </c>
      <c r="E173" s="195" t="s">
        <v>251</v>
      </c>
      <c r="F173" s="195" t="s">
        <v>252</v>
      </c>
      <c r="G173" s="195" t="s">
        <v>253</v>
      </c>
      <c r="H173" s="196" t="s">
        <v>145</v>
      </c>
      <c r="K173" s="32"/>
      <c r="L173" s="32"/>
      <c r="M173" s="32"/>
      <c r="N173" s="32"/>
    </row>
    <row r="174" spans="1:14" s="4" customFormat="1" ht="23.25" customHeight="1">
      <c r="A174" s="333" t="s">
        <v>269</v>
      </c>
      <c r="B174" s="334"/>
      <c r="C174" s="195" t="s">
        <v>266</v>
      </c>
      <c r="D174" s="195" t="s">
        <v>265</v>
      </c>
      <c r="E174" s="195" t="s">
        <v>264</v>
      </c>
      <c r="F174" s="195" t="s">
        <v>262</v>
      </c>
      <c r="G174" s="195" t="s">
        <v>263</v>
      </c>
      <c r="H174" s="195" t="s">
        <v>245</v>
      </c>
      <c r="K174" s="32"/>
      <c r="L174" s="32"/>
      <c r="M174" s="32"/>
      <c r="N174" s="32"/>
    </row>
    <row r="175" spans="1:14" s="4" customFormat="1" ht="33.75" customHeight="1">
      <c r="A175" s="197" t="s">
        <v>182</v>
      </c>
      <c r="B175" s="198" t="s">
        <v>268</v>
      </c>
      <c r="C175" s="56">
        <v>43.097910635582252</v>
      </c>
      <c r="D175" s="56">
        <v>51.531968624628512</v>
      </c>
      <c r="E175" s="56">
        <v>39.864651369349041</v>
      </c>
      <c r="F175" s="56">
        <v>46.134436190865472</v>
      </c>
      <c r="G175" s="56">
        <v>30.594373935225363</v>
      </c>
      <c r="H175" s="57">
        <v>50.444353669655655</v>
      </c>
      <c r="K175" s="32"/>
      <c r="L175" s="32"/>
      <c r="M175" s="32"/>
      <c r="N175" s="32"/>
    </row>
    <row r="176" spans="1:14" s="4" customFormat="1" ht="38.25" customHeight="1">
      <c r="A176" s="199" t="s">
        <v>277</v>
      </c>
      <c r="B176" s="198" t="s">
        <v>267</v>
      </c>
      <c r="C176" s="58">
        <v>68.375</v>
      </c>
      <c r="D176" s="58">
        <v>49.833333333333336</v>
      </c>
      <c r="E176" s="58">
        <v>75.333333333333329</v>
      </c>
      <c r="F176" s="58">
        <v>59.666666666666664</v>
      </c>
      <c r="G176" s="58">
        <v>97.5</v>
      </c>
      <c r="H176" s="59">
        <v>55</v>
      </c>
      <c r="K176" s="32"/>
      <c r="L176" s="32"/>
      <c r="M176" s="32"/>
      <c r="N176" s="32"/>
    </row>
    <row r="177" spans="1:14" s="4" customFormat="1" ht="33.75" customHeight="1">
      <c r="A177" s="200" t="s">
        <v>183</v>
      </c>
      <c r="B177" s="198" t="s">
        <v>268</v>
      </c>
      <c r="C177" s="56">
        <v>16.667590209125315</v>
      </c>
      <c r="D177" s="56">
        <v>35.950905509156932</v>
      </c>
      <c r="E177" s="56">
        <v>6.0186243370656536</v>
      </c>
      <c r="F177" s="56">
        <v>6.8885860846476064</v>
      </c>
      <c r="G177" s="56">
        <v>3.0635947564809118</v>
      </c>
      <c r="H177" s="57">
        <v>21.217302196665432</v>
      </c>
      <c r="K177" s="32"/>
      <c r="L177" s="32"/>
      <c r="M177" s="32"/>
      <c r="N177" s="32"/>
    </row>
    <row r="178" spans="1:14" s="4" customFormat="1" ht="33.75" customHeight="1">
      <c r="A178" s="199" t="s">
        <v>305</v>
      </c>
      <c r="B178" s="198" t="s">
        <v>267</v>
      </c>
      <c r="C178" s="58">
        <v>57.3125</v>
      </c>
      <c r="D178" s="58">
        <v>26.166666666666668</v>
      </c>
      <c r="E178" s="58">
        <v>69.333333333333329</v>
      </c>
      <c r="F178" s="58">
        <v>67.333333333333329</v>
      </c>
      <c r="G178" s="58">
        <v>87.5</v>
      </c>
      <c r="H178" s="59">
        <v>55</v>
      </c>
      <c r="K178" s="32"/>
      <c r="L178" s="32"/>
      <c r="M178" s="32"/>
      <c r="N178" s="32"/>
    </row>
    <row r="179" spans="1:14" s="4" customFormat="1" ht="33.75" customHeight="1">
      <c r="A179" s="200" t="s">
        <v>184</v>
      </c>
      <c r="B179" s="198" t="s">
        <v>268</v>
      </c>
      <c r="C179" s="56">
        <v>70.267609204445421</v>
      </c>
      <c r="D179" s="56">
        <v>69.186474428711264</v>
      </c>
      <c r="E179" s="56">
        <v>75.090156498745046</v>
      </c>
      <c r="F179" s="56">
        <v>74.444445612625898</v>
      </c>
      <c r="G179" s="56">
        <v>65.139773591186554</v>
      </c>
      <c r="H179" s="57">
        <v>74.433221036772792</v>
      </c>
      <c r="K179" s="32"/>
      <c r="L179" s="32"/>
      <c r="M179" s="32"/>
      <c r="N179" s="32"/>
    </row>
    <row r="180" spans="1:14" s="4" customFormat="1" ht="33.75" customHeight="1">
      <c r="A180" s="199" t="s">
        <v>306</v>
      </c>
      <c r="B180" s="198" t="s">
        <v>267</v>
      </c>
      <c r="C180" s="58">
        <v>64.375</v>
      </c>
      <c r="D180" s="58">
        <v>69.5</v>
      </c>
      <c r="E180" s="58">
        <v>56.333333333333336</v>
      </c>
      <c r="F180" s="58">
        <v>57.333333333333336</v>
      </c>
      <c r="G180" s="58">
        <v>68</v>
      </c>
      <c r="H180" s="59">
        <v>55</v>
      </c>
      <c r="K180" s="32"/>
      <c r="L180" s="32"/>
      <c r="M180" s="32"/>
      <c r="N180" s="32"/>
    </row>
    <row r="181" spans="1:14" s="4" customFormat="1" ht="33.75" customHeight="1">
      <c r="A181" s="200" t="s">
        <v>185</v>
      </c>
      <c r="B181" s="198" t="s">
        <v>268</v>
      </c>
      <c r="C181" s="56">
        <v>32.775526175334008</v>
      </c>
      <c r="D181" s="56">
        <v>32.201915075883271</v>
      </c>
      <c r="E181" s="56">
        <v>43.125395525705038</v>
      </c>
      <c r="F181" s="56">
        <v>47.771097522613765</v>
      </c>
      <c r="G181" s="56">
        <v>14.626862301272014</v>
      </c>
      <c r="H181" s="57">
        <v>45.929585281936163</v>
      </c>
      <c r="K181" s="32"/>
      <c r="L181" s="32"/>
      <c r="M181" s="32"/>
      <c r="N181" s="32"/>
    </row>
    <row r="182" spans="1:14" s="4" customFormat="1" ht="33.75" customHeight="1">
      <c r="A182" s="199" t="s">
        <v>307</v>
      </c>
      <c r="B182" s="198" t="s">
        <v>267</v>
      </c>
      <c r="C182" s="58">
        <v>71.4375</v>
      </c>
      <c r="D182" s="58">
        <v>72</v>
      </c>
      <c r="E182" s="58">
        <v>55.333333333333336</v>
      </c>
      <c r="F182" s="58">
        <v>49.333333333333336</v>
      </c>
      <c r="G182" s="58">
        <v>99.25</v>
      </c>
      <c r="H182" s="59">
        <v>55</v>
      </c>
      <c r="K182" s="32"/>
      <c r="L182" s="32"/>
      <c r="M182" s="32"/>
      <c r="N182" s="32"/>
    </row>
    <row r="183" spans="1:14" s="4" customFormat="1" ht="42" customHeight="1">
      <c r="A183" s="200" t="s">
        <v>186</v>
      </c>
      <c r="B183" s="198" t="s">
        <v>268</v>
      </c>
      <c r="C183" s="56">
        <v>18.428344127908165</v>
      </c>
      <c r="D183" s="56">
        <v>26.420991082266383</v>
      </c>
      <c r="E183" s="56">
        <v>16.05973718303331</v>
      </c>
      <c r="F183" s="56">
        <v>14.302201329624047</v>
      </c>
      <c r="G183" s="56">
        <v>11.310436003740067</v>
      </c>
      <c r="H183" s="57">
        <v>19.139610549549175</v>
      </c>
      <c r="K183" s="32"/>
      <c r="L183" s="32"/>
      <c r="M183" s="32"/>
      <c r="N183" s="32"/>
    </row>
    <row r="184" spans="1:14" s="4" customFormat="1" ht="36.75" customHeight="1">
      <c r="A184" s="199" t="s">
        <v>308</v>
      </c>
      <c r="B184" s="198" t="s">
        <v>267</v>
      </c>
      <c r="C184" s="58">
        <v>51.5625</v>
      </c>
      <c r="D184" s="58">
        <v>30.333333333333332</v>
      </c>
      <c r="E184" s="58">
        <v>54.666666666666664</v>
      </c>
      <c r="F184" s="58">
        <v>63</v>
      </c>
      <c r="G184" s="58">
        <v>72.5</v>
      </c>
      <c r="H184" s="59">
        <v>55</v>
      </c>
      <c r="K184" s="32"/>
      <c r="L184" s="32"/>
      <c r="M184" s="32"/>
      <c r="N184" s="32"/>
    </row>
    <row r="185" spans="1:14" s="4" customFormat="1" ht="33.75" customHeight="1">
      <c r="A185" s="200" t="s">
        <v>187</v>
      </c>
      <c r="B185" s="198" t="s">
        <v>268</v>
      </c>
      <c r="C185" s="56">
        <v>65.87075425293061</v>
      </c>
      <c r="D185" s="56">
        <v>78.601888151753187</v>
      </c>
      <c r="E185" s="56">
        <v>39.891132171545166</v>
      </c>
      <c r="F185" s="56">
        <v>70.40566159568148</v>
      </c>
      <c r="G185" s="56">
        <v>62.857589458672635</v>
      </c>
      <c r="H185" s="57">
        <v>69.715914306221279</v>
      </c>
      <c r="K185" s="32"/>
      <c r="L185" s="32"/>
      <c r="M185" s="32"/>
      <c r="N185" s="32"/>
    </row>
    <row r="186" spans="1:14" s="4" customFormat="1" ht="33.75" customHeight="1">
      <c r="A186" s="201" t="s">
        <v>309</v>
      </c>
      <c r="B186" s="198" t="s">
        <v>267</v>
      </c>
      <c r="C186" s="58">
        <v>64.3125</v>
      </c>
      <c r="D186" s="58">
        <v>48.5</v>
      </c>
      <c r="E186" s="58">
        <v>100.33333333333333</v>
      </c>
      <c r="F186" s="58">
        <v>61.333333333333336</v>
      </c>
      <c r="G186" s="58">
        <v>63.25</v>
      </c>
      <c r="H186" s="59">
        <v>52.302752293577981</v>
      </c>
      <c r="K186" s="32"/>
      <c r="L186" s="32"/>
      <c r="M186" s="32"/>
      <c r="N186" s="32"/>
    </row>
    <row r="187" spans="1:14" s="4" customFormat="1" ht="33.75" customHeight="1">
      <c r="A187" s="200" t="s">
        <v>188</v>
      </c>
      <c r="B187" s="198" t="s">
        <v>268</v>
      </c>
      <c r="C187" s="56">
        <v>54.577639843749992</v>
      </c>
      <c r="D187" s="56">
        <v>66.829637500000004</v>
      </c>
      <c r="E187" s="56">
        <v>59.002862500000013</v>
      </c>
      <c r="F187" s="56">
        <v>62.994625000000006</v>
      </c>
      <c r="G187" s="56">
        <v>26.567987500000001</v>
      </c>
      <c r="H187" s="57">
        <v>72.230488646789013</v>
      </c>
      <c r="K187" s="32"/>
      <c r="L187" s="32"/>
      <c r="M187" s="32"/>
      <c r="N187" s="32"/>
    </row>
    <row r="188" spans="1:14" s="4" customFormat="1" ht="33.75" customHeight="1">
      <c r="A188" s="199" t="s">
        <v>310</v>
      </c>
      <c r="B188" s="198" t="s">
        <v>267</v>
      </c>
      <c r="C188" s="58">
        <v>76.9375</v>
      </c>
      <c r="D188" s="58">
        <v>67.5</v>
      </c>
      <c r="E188" s="58">
        <v>69.333333333333329</v>
      </c>
      <c r="F188" s="58">
        <v>72.666666666666671</v>
      </c>
      <c r="G188" s="58">
        <v>100</v>
      </c>
      <c r="H188" s="59">
        <v>54.165137614678898</v>
      </c>
      <c r="K188" s="38"/>
      <c r="L188" s="38"/>
      <c r="M188" s="38"/>
      <c r="N188" s="38"/>
    </row>
    <row r="189" spans="1:14" s="4" customFormat="1" ht="23.25">
      <c r="A189" s="335" t="s">
        <v>254</v>
      </c>
      <c r="B189" s="335"/>
      <c r="C189" s="335"/>
      <c r="D189" s="105"/>
      <c r="E189" s="105"/>
      <c r="F189" s="105"/>
      <c r="G189" s="105"/>
      <c r="H189" s="97" t="s">
        <v>343</v>
      </c>
      <c r="J189" s="26"/>
      <c r="K189" s="38"/>
      <c r="L189" s="38"/>
      <c r="M189" s="38"/>
      <c r="N189" s="38"/>
    </row>
    <row r="190" spans="1:14" s="4" customFormat="1" ht="23.25">
      <c r="A190" s="332" t="s">
        <v>255</v>
      </c>
      <c r="B190" s="332"/>
      <c r="C190" s="332"/>
      <c r="D190" s="77"/>
      <c r="E190" s="27"/>
      <c r="F190" s="27"/>
      <c r="G190" s="27"/>
      <c r="H190" s="96" t="s">
        <v>344</v>
      </c>
      <c r="J190" s="26"/>
      <c r="K190" s="38"/>
      <c r="L190" s="38"/>
      <c r="M190" s="38"/>
      <c r="N190" s="38"/>
    </row>
    <row r="191" spans="1:14" s="4" customFormat="1" ht="23.25">
      <c r="A191" s="332" t="s">
        <v>256</v>
      </c>
      <c r="B191" s="332"/>
      <c r="C191" s="332"/>
      <c r="D191" s="77"/>
      <c r="E191" s="77"/>
      <c r="F191" s="27"/>
      <c r="G191" s="27"/>
      <c r="H191" s="96" t="s">
        <v>345</v>
      </c>
      <c r="I191" s="27"/>
      <c r="J191" s="26"/>
      <c r="K191" s="38"/>
      <c r="L191" s="38"/>
      <c r="M191" s="38"/>
      <c r="N191" s="38"/>
    </row>
    <row r="192" spans="1:14" s="4" customFormat="1" ht="23.25">
      <c r="A192" s="332" t="s">
        <v>257</v>
      </c>
      <c r="B192" s="332"/>
      <c r="C192" s="78"/>
      <c r="D192" s="77"/>
      <c r="E192" s="77"/>
      <c r="F192" s="27"/>
      <c r="G192" s="27"/>
      <c r="H192" s="96" t="s">
        <v>346</v>
      </c>
      <c r="I192" s="27"/>
      <c r="J192" s="26"/>
      <c r="K192" s="38"/>
      <c r="L192" s="38"/>
      <c r="M192" s="38"/>
      <c r="N192" s="38"/>
    </row>
    <row r="193" spans="1:14" s="4" customFormat="1" ht="23.25">
      <c r="A193" s="54" t="s">
        <v>236</v>
      </c>
      <c r="B193" s="31"/>
      <c r="C193" s="26"/>
      <c r="D193" s="26"/>
      <c r="E193" s="26"/>
      <c r="F193" s="26"/>
      <c r="G193" s="26"/>
      <c r="H193" s="106" t="s">
        <v>260</v>
      </c>
      <c r="I193" s="26"/>
      <c r="J193" s="26"/>
      <c r="K193" s="38"/>
      <c r="L193" s="38"/>
      <c r="M193" s="38"/>
      <c r="N193" s="38"/>
    </row>
    <row r="194" spans="1:14" s="4" customFormat="1" ht="23.25">
      <c r="B194" s="26"/>
      <c r="C194" s="26"/>
      <c r="D194" s="26"/>
      <c r="E194" s="26"/>
      <c r="F194" s="26"/>
      <c r="G194" s="26"/>
      <c r="H194" s="26" t="s">
        <v>258</v>
      </c>
      <c r="I194" s="26"/>
      <c r="J194" s="26"/>
      <c r="K194" s="38"/>
      <c r="L194" s="38"/>
      <c r="M194" s="38"/>
      <c r="N194" s="38"/>
    </row>
    <row r="195" spans="1:14" s="4" customFormat="1" ht="23.25">
      <c r="A195" s="31" t="s">
        <v>259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38"/>
      <c r="L195" s="38"/>
      <c r="M195" s="38"/>
      <c r="N195" s="38"/>
    </row>
    <row r="196" spans="1:14" s="4" customFormat="1" ht="23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38"/>
      <c r="L196" s="38"/>
      <c r="M196" s="38"/>
      <c r="N196" s="38"/>
    </row>
    <row r="197" spans="1:14" s="4" customFormat="1" ht="23.25" customHeight="1">
      <c r="A197" s="26" t="s">
        <v>387</v>
      </c>
      <c r="B197" s="26"/>
      <c r="D197" s="26"/>
      <c r="E197" s="26"/>
      <c r="F197" s="26"/>
      <c r="G197" s="26"/>
      <c r="H197" s="26"/>
      <c r="I197" s="26"/>
      <c r="J197" s="26"/>
      <c r="K197" s="38"/>
      <c r="L197" s="38"/>
      <c r="M197" s="38"/>
      <c r="N197" s="38"/>
    </row>
    <row r="198" spans="1:14" s="4" customFormat="1" ht="23.25" customHeight="1">
      <c r="B198" s="26"/>
      <c r="D198" s="26"/>
      <c r="E198" s="26"/>
      <c r="F198" s="26"/>
      <c r="G198" s="26"/>
      <c r="H198" s="4" t="s">
        <v>386</v>
      </c>
      <c r="K198" s="38"/>
      <c r="L198" s="38"/>
      <c r="M198" s="38"/>
      <c r="N198" s="38"/>
    </row>
    <row r="199" spans="1:14" s="4" customFormat="1" ht="23.25" customHeight="1">
      <c r="A199" s="336" t="s">
        <v>270</v>
      </c>
      <c r="B199" s="337"/>
      <c r="C199" s="195" t="s">
        <v>144</v>
      </c>
      <c r="D199" s="195" t="s">
        <v>250</v>
      </c>
      <c r="E199" s="195" t="s">
        <v>251</v>
      </c>
      <c r="F199" s="195" t="s">
        <v>252</v>
      </c>
      <c r="G199" s="195" t="s">
        <v>253</v>
      </c>
      <c r="H199" s="196" t="s">
        <v>145</v>
      </c>
      <c r="K199" s="38"/>
      <c r="L199" s="38"/>
      <c r="M199" s="38"/>
      <c r="N199" s="38"/>
    </row>
    <row r="200" spans="1:14" s="4" customFormat="1" ht="23.25" customHeight="1">
      <c r="A200" s="333" t="s">
        <v>269</v>
      </c>
      <c r="B200" s="334"/>
      <c r="C200" s="195" t="s">
        <v>266</v>
      </c>
      <c r="D200" s="195" t="s">
        <v>265</v>
      </c>
      <c r="E200" s="195" t="s">
        <v>264</v>
      </c>
      <c r="F200" s="195" t="s">
        <v>262</v>
      </c>
      <c r="G200" s="195" t="s">
        <v>263</v>
      </c>
      <c r="H200" s="195" t="s">
        <v>245</v>
      </c>
      <c r="K200" s="38"/>
      <c r="L200" s="38"/>
      <c r="M200" s="38"/>
      <c r="N200" s="38"/>
    </row>
    <row r="201" spans="1:14" s="4" customFormat="1" ht="39.75" customHeight="1">
      <c r="A201" s="197" t="s">
        <v>150</v>
      </c>
      <c r="B201" s="198" t="s">
        <v>268</v>
      </c>
      <c r="C201" s="56">
        <v>45.556866481685326</v>
      </c>
      <c r="D201" s="56">
        <v>64.476964165147749</v>
      </c>
      <c r="E201" s="56">
        <v>38.603519501240008</v>
      </c>
      <c r="F201" s="56">
        <v>40.019424314239288</v>
      </c>
      <c r="G201" s="56">
        <v>26.544811817410238</v>
      </c>
      <c r="H201" s="57">
        <v>43.9512001175978</v>
      </c>
      <c r="K201" s="32"/>
      <c r="L201" s="32"/>
      <c r="M201" s="32"/>
      <c r="N201" s="32"/>
    </row>
    <row r="202" spans="1:14" s="4" customFormat="1" ht="39.75" customHeight="1">
      <c r="A202" s="199" t="s">
        <v>311</v>
      </c>
      <c r="B202" s="198" t="s">
        <v>267</v>
      </c>
      <c r="C202" s="58">
        <v>52.0625</v>
      </c>
      <c r="D202" s="58">
        <v>15.333333333333334</v>
      </c>
      <c r="E202" s="58">
        <v>67.333333333333329</v>
      </c>
      <c r="F202" s="58">
        <v>67</v>
      </c>
      <c r="G202" s="58">
        <v>84.5</v>
      </c>
      <c r="H202" s="59">
        <v>55</v>
      </c>
      <c r="K202" s="32"/>
      <c r="L202" s="32"/>
      <c r="M202" s="32"/>
      <c r="N202" s="32"/>
    </row>
    <row r="203" spans="1:14" s="4" customFormat="1" ht="47.25" customHeight="1">
      <c r="A203" s="200" t="s">
        <v>189</v>
      </c>
      <c r="B203" s="198" t="s">
        <v>268</v>
      </c>
      <c r="C203" s="56">
        <v>38.016082096862299</v>
      </c>
      <c r="D203" s="56">
        <v>57.762176736512366</v>
      </c>
      <c r="E203" s="56">
        <v>18.397974973546749</v>
      </c>
      <c r="F203" s="56">
        <v>7.4235751512263688</v>
      </c>
      <c r="G203" s="56">
        <v>46.054900689100805</v>
      </c>
      <c r="H203" s="57">
        <v>15.307335602814147</v>
      </c>
      <c r="K203" s="32"/>
      <c r="L203" s="32"/>
      <c r="M203" s="32"/>
      <c r="N203" s="32"/>
    </row>
    <row r="204" spans="1:14" s="4" customFormat="1" ht="39.75" customHeight="1">
      <c r="A204" s="199" t="s">
        <v>312</v>
      </c>
      <c r="B204" s="198" t="s">
        <v>267</v>
      </c>
      <c r="C204" s="58">
        <v>28.25</v>
      </c>
      <c r="D204" s="58">
        <v>11.166666666666666</v>
      </c>
      <c r="E204" s="58">
        <v>37.666666666666664</v>
      </c>
      <c r="F204" s="58">
        <v>69.333333333333329</v>
      </c>
      <c r="G204" s="58">
        <v>16</v>
      </c>
      <c r="H204" s="59">
        <v>55</v>
      </c>
      <c r="K204" s="32"/>
      <c r="L204" s="32"/>
      <c r="M204" s="32"/>
      <c r="N204" s="32"/>
    </row>
    <row r="205" spans="1:14" s="4" customFormat="1" ht="39.75" customHeight="1">
      <c r="A205" s="200" t="s">
        <v>190</v>
      </c>
      <c r="B205" s="198" t="s">
        <v>268</v>
      </c>
      <c r="C205" s="56">
        <v>39.621244541916617</v>
      </c>
      <c r="D205" s="56">
        <v>71.19313858794672</v>
      </c>
      <c r="E205" s="56">
        <v>22.166750303487134</v>
      </c>
      <c r="F205" s="56">
        <v>23.331728616910741</v>
      </c>
      <c r="G205" s="56">
        <v>17.571411095448006</v>
      </c>
      <c r="H205" s="57">
        <v>30.128670827500571</v>
      </c>
      <c r="K205" s="32"/>
      <c r="L205" s="32"/>
      <c r="M205" s="32"/>
      <c r="N205" s="32"/>
    </row>
    <row r="206" spans="1:14" s="4" customFormat="1" ht="39.75" customHeight="1">
      <c r="A206" s="199" t="s">
        <v>313</v>
      </c>
      <c r="B206" s="198" t="s">
        <v>267</v>
      </c>
      <c r="C206" s="58">
        <v>44.4375</v>
      </c>
      <c r="D206" s="58">
        <v>10.5</v>
      </c>
      <c r="E206" s="58">
        <v>61</v>
      </c>
      <c r="F206" s="58">
        <v>60.333333333333336</v>
      </c>
      <c r="G206" s="58">
        <v>71</v>
      </c>
      <c r="H206" s="59">
        <v>55</v>
      </c>
      <c r="K206" s="32"/>
      <c r="L206" s="32"/>
      <c r="M206" s="32"/>
      <c r="N206" s="32"/>
    </row>
    <row r="207" spans="1:14" s="4" customFormat="1" ht="39.75" customHeight="1">
      <c r="A207" s="200" t="s">
        <v>191</v>
      </c>
      <c r="B207" s="198" t="s">
        <v>268</v>
      </c>
      <c r="C207" s="56">
        <v>48.626562499999999</v>
      </c>
      <c r="D207" s="56">
        <v>61.912499999999994</v>
      </c>
      <c r="E207" s="56">
        <v>42.983333333333341</v>
      </c>
      <c r="F207" s="56">
        <v>59.483333333333327</v>
      </c>
      <c r="G207" s="56">
        <v>24.787500000000001</v>
      </c>
      <c r="H207" s="57">
        <v>60.942431192660543</v>
      </c>
      <c r="K207" s="32"/>
      <c r="L207" s="32"/>
      <c r="M207" s="32"/>
      <c r="N207" s="32"/>
    </row>
    <row r="208" spans="1:14" s="4" customFormat="1" ht="39.75" customHeight="1">
      <c r="A208" s="199" t="s">
        <v>314</v>
      </c>
      <c r="B208" s="198" t="s">
        <v>267</v>
      </c>
      <c r="C208" s="58">
        <v>71.625</v>
      </c>
      <c r="D208" s="58">
        <v>56.833333333333336</v>
      </c>
      <c r="E208" s="58">
        <v>80.666666666666671</v>
      </c>
      <c r="F208" s="58">
        <v>59.666666666666664</v>
      </c>
      <c r="G208" s="58">
        <v>96</v>
      </c>
      <c r="H208" s="59">
        <v>54.807339449541281</v>
      </c>
      <c r="K208" s="32"/>
      <c r="L208" s="32"/>
      <c r="M208" s="32"/>
      <c r="N208" s="32"/>
    </row>
    <row r="209" spans="1:14" s="4" customFormat="1" ht="39.75" customHeight="1">
      <c r="A209" s="200" t="s">
        <v>192</v>
      </c>
      <c r="B209" s="198" t="s">
        <v>268</v>
      </c>
      <c r="C209" s="56">
        <v>40.830087939698501</v>
      </c>
      <c r="D209" s="56">
        <v>52.158291457286431</v>
      </c>
      <c r="E209" s="56">
        <v>50.417085427135675</v>
      </c>
      <c r="F209" s="56">
        <v>46.022613065326645</v>
      </c>
      <c r="G209" s="56">
        <v>12.753140703517593</v>
      </c>
      <c r="H209" s="57">
        <v>49.509589230556458</v>
      </c>
      <c r="K209" s="32"/>
      <c r="L209" s="32"/>
      <c r="M209" s="32"/>
      <c r="N209" s="32"/>
    </row>
    <row r="210" spans="1:14" s="4" customFormat="1" ht="39.75" customHeight="1">
      <c r="A210" s="199" t="s">
        <v>315</v>
      </c>
      <c r="B210" s="198" t="s">
        <v>267</v>
      </c>
      <c r="C210" s="58">
        <v>68.0625</v>
      </c>
      <c r="D210" s="58">
        <v>53</v>
      </c>
      <c r="E210" s="58">
        <v>58</v>
      </c>
      <c r="F210" s="58">
        <v>64.666666666666671</v>
      </c>
      <c r="G210" s="58">
        <v>100.75</v>
      </c>
      <c r="H210" s="59">
        <v>54.871559633027523</v>
      </c>
      <c r="K210" s="32"/>
      <c r="L210" s="32"/>
      <c r="M210" s="32"/>
      <c r="N210" s="32"/>
    </row>
    <row r="211" spans="1:14" s="4" customFormat="1" ht="39.75" customHeight="1">
      <c r="A211" s="200" t="s">
        <v>441</v>
      </c>
      <c r="B211" s="198" t="s">
        <v>268</v>
      </c>
      <c r="C211" s="56">
        <v>60.690355329949249</v>
      </c>
      <c r="D211" s="56">
        <v>79.358714043993245</v>
      </c>
      <c r="E211" s="56">
        <v>59.052453468697138</v>
      </c>
      <c r="F211" s="56">
        <v>63.83587140439932</v>
      </c>
      <c r="G211" s="56">
        <v>31.557106598984788</v>
      </c>
      <c r="H211" s="57">
        <v>63.867973734457244</v>
      </c>
      <c r="K211" s="32"/>
      <c r="L211" s="32"/>
      <c r="M211" s="32"/>
      <c r="N211" s="32"/>
    </row>
    <row r="212" spans="1:14" s="4" customFormat="1" ht="39.75" customHeight="1">
      <c r="A212" s="199" t="s">
        <v>316</v>
      </c>
      <c r="B212" s="198" t="s">
        <v>267</v>
      </c>
      <c r="C212" s="58">
        <v>62.375</v>
      </c>
      <c r="D212" s="58">
        <v>38.5</v>
      </c>
      <c r="E212" s="58">
        <v>69.333333333333329</v>
      </c>
      <c r="F212" s="58">
        <v>63.333333333333336</v>
      </c>
      <c r="G212" s="58">
        <v>92.25</v>
      </c>
      <c r="H212" s="59">
        <v>54.972477064220186</v>
      </c>
      <c r="K212" s="32"/>
      <c r="L212" s="32"/>
      <c r="M212" s="32"/>
      <c r="N212" s="32"/>
    </row>
    <row r="213" spans="1:14" s="4" customFormat="1" ht="23.25">
      <c r="A213" s="335" t="s">
        <v>254</v>
      </c>
      <c r="B213" s="335"/>
      <c r="C213" s="335"/>
      <c r="D213" s="105"/>
      <c r="E213" s="105"/>
      <c r="F213" s="105"/>
      <c r="G213" s="105"/>
      <c r="H213" s="97" t="s">
        <v>343</v>
      </c>
      <c r="J213" s="26"/>
      <c r="K213" s="32"/>
      <c r="L213" s="32"/>
      <c r="M213" s="32"/>
      <c r="N213" s="32"/>
    </row>
    <row r="214" spans="1:14" s="4" customFormat="1" ht="23.25">
      <c r="A214" s="332" t="s">
        <v>255</v>
      </c>
      <c r="B214" s="332"/>
      <c r="C214" s="332"/>
      <c r="D214" s="77"/>
      <c r="E214" s="27"/>
      <c r="F214" s="27"/>
      <c r="G214" s="27"/>
      <c r="H214" s="96" t="s">
        <v>344</v>
      </c>
      <c r="J214" s="26"/>
      <c r="K214" s="32"/>
      <c r="L214" s="32"/>
      <c r="M214" s="32"/>
      <c r="N214" s="32"/>
    </row>
    <row r="215" spans="1:14" s="4" customFormat="1" ht="23.25">
      <c r="A215" s="332" t="s">
        <v>256</v>
      </c>
      <c r="B215" s="332"/>
      <c r="C215" s="332"/>
      <c r="D215" s="77"/>
      <c r="E215" s="77"/>
      <c r="F215" s="27"/>
      <c r="G215" s="27"/>
      <c r="H215" s="96" t="s">
        <v>345</v>
      </c>
      <c r="I215" s="27"/>
      <c r="J215" s="26"/>
      <c r="K215" s="32"/>
      <c r="L215" s="32"/>
      <c r="M215" s="32"/>
      <c r="N215" s="32"/>
    </row>
    <row r="216" spans="1:14" s="4" customFormat="1" ht="23.25">
      <c r="A216" s="332" t="s">
        <v>257</v>
      </c>
      <c r="B216" s="332"/>
      <c r="C216" s="78"/>
      <c r="D216" s="77"/>
      <c r="E216" s="77"/>
      <c r="F216" s="27"/>
      <c r="G216" s="27"/>
      <c r="H216" s="96" t="s">
        <v>346</v>
      </c>
      <c r="I216" s="27"/>
      <c r="J216" s="26"/>
      <c r="K216" s="32"/>
      <c r="L216" s="32"/>
      <c r="M216" s="32"/>
      <c r="N216" s="32"/>
    </row>
    <row r="217" spans="1:14" s="4" customFormat="1" ht="23.25">
      <c r="A217" s="54" t="s">
        <v>236</v>
      </c>
      <c r="B217" s="31"/>
      <c r="C217" s="26"/>
      <c r="D217" s="26"/>
      <c r="E217" s="26"/>
      <c r="F217" s="26"/>
      <c r="G217" s="26"/>
      <c r="H217" s="106" t="s">
        <v>260</v>
      </c>
      <c r="I217" s="26"/>
      <c r="J217" s="26"/>
      <c r="K217" s="32"/>
      <c r="L217" s="32"/>
      <c r="M217" s="32"/>
      <c r="N217" s="32"/>
    </row>
    <row r="218" spans="1:14" s="4" customFormat="1" ht="23.25" customHeight="1">
      <c r="B218" s="26"/>
      <c r="C218" s="26"/>
      <c r="D218" s="26"/>
      <c r="E218" s="26"/>
      <c r="F218" s="26"/>
      <c r="G218" s="26"/>
      <c r="H218" s="26" t="s">
        <v>258</v>
      </c>
      <c r="I218" s="26"/>
      <c r="J218" s="26"/>
      <c r="K218" s="32"/>
      <c r="L218" s="32"/>
      <c r="M218" s="32"/>
      <c r="N218" s="32"/>
    </row>
    <row r="219" spans="1:14" s="4" customFormat="1" ht="23.25" customHeight="1">
      <c r="A219" s="31" t="s">
        <v>259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32"/>
      <c r="L219" s="32"/>
      <c r="M219" s="32"/>
      <c r="N219" s="32"/>
    </row>
    <row r="220" spans="1:14" s="4" customFormat="1" ht="23.25" customHeight="1">
      <c r="A220" s="31"/>
      <c r="B220" s="26"/>
      <c r="C220" s="26"/>
      <c r="D220" s="26"/>
      <c r="E220" s="26"/>
      <c r="F220" s="26"/>
      <c r="G220" s="26"/>
      <c r="H220" s="26"/>
      <c r="I220" s="26"/>
      <c r="J220" s="26"/>
      <c r="K220" s="32"/>
      <c r="L220" s="32"/>
      <c r="M220" s="32"/>
      <c r="N220" s="32"/>
    </row>
    <row r="221" spans="1:14" s="4" customFormat="1" ht="23.25" customHeight="1">
      <c r="A221" s="31"/>
      <c r="B221" s="26"/>
      <c r="C221" s="26"/>
      <c r="D221" s="26"/>
      <c r="E221" s="26"/>
      <c r="F221" s="26"/>
      <c r="G221" s="26"/>
      <c r="H221" s="26"/>
      <c r="I221" s="26"/>
      <c r="J221" s="26"/>
      <c r="K221" s="32"/>
      <c r="L221" s="32"/>
      <c r="M221" s="32"/>
      <c r="N221" s="32"/>
    </row>
    <row r="222" spans="1:14" s="4" customFormat="1" ht="23.25" customHeight="1">
      <c r="A222" s="26" t="s">
        <v>389</v>
      </c>
      <c r="B222" s="26"/>
      <c r="D222" s="26"/>
      <c r="E222" s="26"/>
      <c r="F222" s="26"/>
      <c r="G222" s="26"/>
      <c r="H222" s="4" t="s">
        <v>388</v>
      </c>
      <c r="K222" s="32"/>
      <c r="L222" s="32"/>
      <c r="M222" s="32"/>
      <c r="N222" s="32"/>
    </row>
    <row r="223" spans="1:14" s="4" customFormat="1" ht="23.25" customHeight="1">
      <c r="A223" s="336" t="s">
        <v>270</v>
      </c>
      <c r="B223" s="337"/>
      <c r="C223" s="195" t="s">
        <v>144</v>
      </c>
      <c r="D223" s="195" t="s">
        <v>250</v>
      </c>
      <c r="E223" s="195" t="s">
        <v>251</v>
      </c>
      <c r="F223" s="195" t="s">
        <v>252</v>
      </c>
      <c r="G223" s="195" t="s">
        <v>253</v>
      </c>
      <c r="H223" s="196" t="s">
        <v>145</v>
      </c>
      <c r="K223" s="32"/>
      <c r="L223" s="32"/>
      <c r="M223" s="32"/>
      <c r="N223" s="32"/>
    </row>
    <row r="224" spans="1:14" s="4" customFormat="1" ht="23.25" customHeight="1">
      <c r="A224" s="333" t="s">
        <v>269</v>
      </c>
      <c r="B224" s="334"/>
      <c r="C224" s="195" t="s">
        <v>266</v>
      </c>
      <c r="D224" s="195" t="s">
        <v>265</v>
      </c>
      <c r="E224" s="195" t="s">
        <v>264</v>
      </c>
      <c r="F224" s="195" t="s">
        <v>262</v>
      </c>
      <c r="G224" s="195" t="s">
        <v>263</v>
      </c>
      <c r="H224" s="195" t="s">
        <v>245</v>
      </c>
      <c r="K224" s="32"/>
      <c r="L224" s="32"/>
      <c r="M224" s="32"/>
      <c r="N224" s="32"/>
    </row>
    <row r="225" spans="1:14" s="4" customFormat="1" ht="40.5" customHeight="1">
      <c r="A225" s="197" t="s">
        <v>151</v>
      </c>
      <c r="B225" s="198" t="s">
        <v>268</v>
      </c>
      <c r="C225" s="56">
        <v>70.62435855487179</v>
      </c>
      <c r="D225" s="63">
        <v>83.92918840959095</v>
      </c>
      <c r="E225" s="63">
        <v>62.991328443755286</v>
      </c>
      <c r="F225" s="63">
        <v>69.30189643549916</v>
      </c>
      <c r="G225" s="63">
        <v>57.383732945659943</v>
      </c>
      <c r="H225" s="57">
        <v>75.8431641702349</v>
      </c>
      <c r="K225" s="32"/>
      <c r="L225" s="32"/>
      <c r="M225" s="32"/>
      <c r="N225" s="32"/>
    </row>
    <row r="226" spans="1:14" s="4" customFormat="1" ht="40.5" customHeight="1">
      <c r="A226" s="202" t="s">
        <v>279</v>
      </c>
      <c r="B226" s="198" t="s">
        <v>267</v>
      </c>
      <c r="C226" s="58">
        <v>51.25</v>
      </c>
      <c r="D226" s="64">
        <v>12.166666666666666</v>
      </c>
      <c r="E226" s="64">
        <v>73.666666666666671</v>
      </c>
      <c r="F226" s="64">
        <v>58.666666666666664</v>
      </c>
      <c r="G226" s="64">
        <v>87.5</v>
      </c>
      <c r="H226" s="59">
        <v>55</v>
      </c>
      <c r="K226" s="32"/>
      <c r="L226" s="32"/>
      <c r="M226" s="32"/>
      <c r="N226" s="32"/>
    </row>
    <row r="227" spans="1:14" s="4" customFormat="1" ht="40.5" customHeight="1">
      <c r="A227" s="200" t="s">
        <v>193</v>
      </c>
      <c r="B227" s="198" t="s">
        <v>268</v>
      </c>
      <c r="C227" s="56">
        <v>67.512797074954292</v>
      </c>
      <c r="D227" s="63">
        <v>76.3510054844607</v>
      </c>
      <c r="E227" s="63">
        <v>52.641681901279703</v>
      </c>
      <c r="F227" s="63">
        <v>61.932358318098721</v>
      </c>
      <c r="G227" s="63">
        <v>69.594149908592314</v>
      </c>
      <c r="H227" s="57">
        <v>64.335558425439828</v>
      </c>
      <c r="K227" s="32"/>
      <c r="L227" s="32"/>
      <c r="M227" s="32"/>
      <c r="N227" s="32"/>
    </row>
    <row r="228" spans="1:14" s="4" customFormat="1" ht="40.5" customHeight="1">
      <c r="A228" s="202" t="s">
        <v>414</v>
      </c>
      <c r="B228" s="198" t="s">
        <v>267</v>
      </c>
      <c r="C228" s="58">
        <v>51.125</v>
      </c>
      <c r="D228" s="64">
        <v>31.5</v>
      </c>
      <c r="E228" s="64">
        <v>82</v>
      </c>
      <c r="F228" s="64">
        <v>65.333333333333329</v>
      </c>
      <c r="G228" s="64">
        <v>46.75</v>
      </c>
      <c r="H228" s="59">
        <v>54.779816513761467</v>
      </c>
      <c r="K228" s="32"/>
      <c r="L228" s="32"/>
      <c r="M228" s="32"/>
      <c r="N228" s="32"/>
    </row>
    <row r="229" spans="1:14" s="4" customFormat="1" ht="40.5" customHeight="1">
      <c r="A229" s="200" t="s">
        <v>194</v>
      </c>
      <c r="B229" s="198" t="s">
        <v>268</v>
      </c>
      <c r="C229" s="56">
        <v>76.230068637803583</v>
      </c>
      <c r="D229" s="63">
        <v>95.557022175290385</v>
      </c>
      <c r="E229" s="63">
        <v>50.796198521647305</v>
      </c>
      <c r="F229" s="63">
        <v>76.478352692713827</v>
      </c>
      <c r="G229" s="63">
        <v>66.128827877507916</v>
      </c>
      <c r="H229" s="57">
        <v>68.418172306559597</v>
      </c>
      <c r="K229" s="32"/>
      <c r="L229" s="32"/>
      <c r="M229" s="32"/>
      <c r="N229" s="32"/>
    </row>
    <row r="230" spans="1:14" s="4" customFormat="1" ht="40.5" customHeight="1">
      <c r="A230" s="203" t="s">
        <v>412</v>
      </c>
      <c r="B230" s="198" t="s">
        <v>267</v>
      </c>
      <c r="C230" s="58">
        <v>40.1875</v>
      </c>
      <c r="D230" s="64">
        <v>4.5</v>
      </c>
      <c r="E230" s="64">
        <v>94.333333333333329</v>
      </c>
      <c r="F230" s="64">
        <v>36.333333333333336</v>
      </c>
      <c r="G230" s="64">
        <v>56</v>
      </c>
      <c r="H230" s="59">
        <v>54.926605504587158</v>
      </c>
      <c r="K230" s="32"/>
      <c r="L230" s="32"/>
      <c r="M230" s="32"/>
      <c r="N230" s="32"/>
    </row>
    <row r="231" spans="1:14" s="4" customFormat="1" ht="40.5" customHeight="1">
      <c r="A231" s="200" t="s">
        <v>195</v>
      </c>
      <c r="B231" s="198" t="s">
        <v>268</v>
      </c>
      <c r="C231" s="56">
        <v>77.588290349417633</v>
      </c>
      <c r="D231" s="63">
        <v>95.151414309484196</v>
      </c>
      <c r="E231" s="63">
        <v>79.797004991680538</v>
      </c>
      <c r="F231" s="63">
        <v>68.124792013311151</v>
      </c>
      <c r="G231" s="63">
        <v>56.684692179700505</v>
      </c>
      <c r="H231" s="57">
        <v>70.556824253156051</v>
      </c>
      <c r="K231" s="32"/>
      <c r="L231" s="32"/>
      <c r="M231" s="32"/>
      <c r="N231" s="32"/>
    </row>
    <row r="232" spans="1:14" s="4" customFormat="1" ht="40.5" customHeight="1">
      <c r="A232" s="203" t="s">
        <v>413</v>
      </c>
      <c r="B232" s="198" t="s">
        <v>267</v>
      </c>
      <c r="C232" s="58">
        <v>44.375</v>
      </c>
      <c r="D232" s="64">
        <v>8.6666666666666661</v>
      </c>
      <c r="E232" s="64">
        <v>41.333333333333336</v>
      </c>
      <c r="F232" s="64">
        <v>67.666666666666671</v>
      </c>
      <c r="G232" s="64">
        <v>82.75</v>
      </c>
      <c r="H232" s="59">
        <v>54.981651376146786</v>
      </c>
      <c r="K232" s="32"/>
      <c r="L232" s="32"/>
      <c r="M232" s="32"/>
      <c r="N232" s="32"/>
    </row>
    <row r="233" spans="1:14" s="4" customFormat="1" ht="40.5" customHeight="1">
      <c r="A233" s="200" t="s">
        <v>196</v>
      </c>
      <c r="B233" s="198" t="s">
        <v>268</v>
      </c>
      <c r="C233" s="56">
        <v>61.166278157311659</v>
      </c>
      <c r="D233" s="63">
        <v>68.657311669128518</v>
      </c>
      <c r="E233" s="63">
        <v>68.730428360413597</v>
      </c>
      <c r="F233" s="63">
        <v>70.672082717872968</v>
      </c>
      <c r="G233" s="63">
        <v>37.127261816838995</v>
      </c>
      <c r="H233" s="57">
        <v>74.339674833656304</v>
      </c>
      <c r="K233" s="32"/>
      <c r="L233" s="32"/>
      <c r="M233" s="32"/>
      <c r="N233" s="32"/>
    </row>
    <row r="234" spans="1:14" s="4" customFormat="1" ht="40.5" customHeight="1">
      <c r="A234" s="202" t="s">
        <v>317</v>
      </c>
      <c r="B234" s="198" t="s">
        <v>267</v>
      </c>
      <c r="C234" s="58">
        <v>76.4375</v>
      </c>
      <c r="D234" s="64">
        <v>71.166666666666671</v>
      </c>
      <c r="E234" s="64">
        <v>69.666666666666671</v>
      </c>
      <c r="F234" s="64">
        <v>66</v>
      </c>
      <c r="G234" s="64">
        <v>97.25</v>
      </c>
      <c r="H234" s="59">
        <v>54.036697247706421</v>
      </c>
      <c r="K234" s="32"/>
      <c r="L234" s="32"/>
      <c r="M234" s="32"/>
      <c r="N234" s="32"/>
    </row>
    <row r="235" spans="1:14" s="4" customFormat="1" ht="23.25">
      <c r="A235" s="335" t="s">
        <v>254</v>
      </c>
      <c r="B235" s="335"/>
      <c r="C235" s="335"/>
      <c r="D235" s="105"/>
      <c r="E235" s="105"/>
      <c r="F235" s="105"/>
      <c r="G235" s="105"/>
      <c r="H235" s="97" t="s">
        <v>343</v>
      </c>
      <c r="J235" s="26"/>
      <c r="K235" s="32"/>
      <c r="L235" s="32"/>
      <c r="M235" s="32"/>
      <c r="N235" s="32"/>
    </row>
    <row r="236" spans="1:14" s="4" customFormat="1" ht="23.25">
      <c r="A236" s="332" t="s">
        <v>255</v>
      </c>
      <c r="B236" s="332"/>
      <c r="C236" s="332"/>
      <c r="D236" s="77"/>
      <c r="E236" s="27"/>
      <c r="F236" s="27"/>
      <c r="G236" s="27"/>
      <c r="H236" s="96" t="s">
        <v>344</v>
      </c>
      <c r="J236" s="26"/>
      <c r="K236" s="32"/>
      <c r="L236" s="32"/>
      <c r="M236" s="32"/>
      <c r="N236" s="32"/>
    </row>
    <row r="237" spans="1:14" s="4" customFormat="1" ht="23.25">
      <c r="A237" s="332" t="s">
        <v>256</v>
      </c>
      <c r="B237" s="332"/>
      <c r="C237" s="332"/>
      <c r="D237" s="77"/>
      <c r="E237" s="77"/>
      <c r="F237" s="27"/>
      <c r="G237" s="27"/>
      <c r="H237" s="96" t="s">
        <v>345</v>
      </c>
      <c r="I237" s="27"/>
      <c r="J237" s="26"/>
      <c r="K237" s="32"/>
      <c r="L237" s="32"/>
      <c r="M237" s="32"/>
      <c r="N237" s="32"/>
    </row>
    <row r="238" spans="1:14" s="4" customFormat="1" ht="23.25">
      <c r="A238" s="332" t="s">
        <v>257</v>
      </c>
      <c r="B238" s="332"/>
      <c r="C238" s="78"/>
      <c r="D238" s="77"/>
      <c r="E238" s="77"/>
      <c r="F238" s="27"/>
      <c r="G238" s="27"/>
      <c r="H238" s="96" t="s">
        <v>346</v>
      </c>
      <c r="I238" s="27"/>
      <c r="J238" s="26"/>
      <c r="K238" s="32"/>
      <c r="L238" s="32"/>
      <c r="M238" s="32"/>
      <c r="N238" s="32"/>
    </row>
    <row r="239" spans="1:14" s="4" customFormat="1" ht="23.25">
      <c r="A239" s="54" t="s">
        <v>236</v>
      </c>
      <c r="B239" s="31"/>
      <c r="C239" s="26"/>
      <c r="D239" s="26"/>
      <c r="E239" s="26"/>
      <c r="F239" s="26"/>
      <c r="G239" s="26"/>
      <c r="H239" s="106" t="s">
        <v>260</v>
      </c>
      <c r="I239" s="26"/>
      <c r="J239" s="26"/>
      <c r="K239" s="32"/>
      <c r="L239" s="32"/>
      <c r="M239" s="32"/>
      <c r="N239" s="32"/>
    </row>
    <row r="240" spans="1:14" s="4" customFormat="1" ht="23.25">
      <c r="B240" s="26"/>
      <c r="C240" s="26"/>
      <c r="D240" s="26"/>
      <c r="E240" s="26"/>
      <c r="F240" s="26"/>
      <c r="G240" s="26"/>
      <c r="H240" s="26" t="s">
        <v>258</v>
      </c>
      <c r="I240" s="26"/>
      <c r="J240" s="26"/>
      <c r="K240" s="32"/>
      <c r="L240" s="32"/>
      <c r="M240" s="32"/>
      <c r="N240" s="32"/>
    </row>
    <row r="241" spans="1:14" s="4" customFormat="1" ht="23.25">
      <c r="A241" s="31" t="s">
        <v>259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32"/>
      <c r="L241" s="32"/>
      <c r="M241" s="32"/>
      <c r="N241" s="32"/>
    </row>
    <row r="242" spans="1:14" s="4" customFormat="1" ht="23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38"/>
      <c r="L242" s="38"/>
      <c r="M242" s="38"/>
      <c r="N242" s="38"/>
    </row>
    <row r="243" spans="1:14" s="4" customFormat="1" ht="23.25" customHeight="1">
      <c r="B243" s="26"/>
      <c r="D243" s="26"/>
      <c r="E243" s="26"/>
      <c r="F243" s="26"/>
      <c r="G243" s="26"/>
      <c r="H243" s="26"/>
      <c r="I243" s="26"/>
      <c r="J243" s="26"/>
      <c r="K243" s="38"/>
      <c r="L243" s="38"/>
      <c r="M243" s="38"/>
      <c r="N243" s="38"/>
    </row>
    <row r="244" spans="1:14" s="4" customFormat="1" ht="23.25" customHeight="1">
      <c r="A244" s="26" t="s">
        <v>391</v>
      </c>
      <c r="B244" s="26"/>
      <c r="D244" s="26"/>
      <c r="E244" s="26"/>
      <c r="F244" s="26"/>
      <c r="G244" s="26"/>
      <c r="H244" s="4" t="s">
        <v>390</v>
      </c>
      <c r="K244" s="38"/>
      <c r="L244" s="38"/>
      <c r="M244" s="38"/>
      <c r="N244" s="38"/>
    </row>
    <row r="245" spans="1:14" s="4" customFormat="1" ht="23.25" customHeight="1">
      <c r="A245" s="336" t="s">
        <v>270</v>
      </c>
      <c r="B245" s="337"/>
      <c r="C245" s="195" t="s">
        <v>144</v>
      </c>
      <c r="D245" s="195" t="s">
        <v>250</v>
      </c>
      <c r="E245" s="195" t="s">
        <v>251</v>
      </c>
      <c r="F245" s="195" t="s">
        <v>252</v>
      </c>
      <c r="G245" s="195" t="s">
        <v>253</v>
      </c>
      <c r="H245" s="196" t="s">
        <v>145</v>
      </c>
      <c r="K245" s="38"/>
      <c r="L245" s="38"/>
      <c r="M245" s="38"/>
      <c r="N245" s="38"/>
    </row>
    <row r="246" spans="1:14" s="4" customFormat="1" ht="23.25" customHeight="1">
      <c r="A246" s="333" t="s">
        <v>269</v>
      </c>
      <c r="B246" s="334"/>
      <c r="C246" s="195" t="s">
        <v>266</v>
      </c>
      <c r="D246" s="195" t="s">
        <v>265</v>
      </c>
      <c r="E246" s="195" t="s">
        <v>264</v>
      </c>
      <c r="F246" s="195" t="s">
        <v>262</v>
      </c>
      <c r="G246" s="195" t="s">
        <v>263</v>
      </c>
      <c r="H246" s="195" t="s">
        <v>245</v>
      </c>
      <c r="K246" s="38"/>
      <c r="L246" s="38"/>
      <c r="M246" s="38"/>
      <c r="N246" s="38"/>
    </row>
    <row r="247" spans="1:14" s="4" customFormat="1" ht="41.25" customHeight="1">
      <c r="A247" s="204" t="s">
        <v>152</v>
      </c>
      <c r="B247" s="198" t="s">
        <v>268</v>
      </c>
      <c r="C247" s="56">
        <v>44.523258151362818</v>
      </c>
      <c r="D247" s="56">
        <v>66.083322039185347</v>
      </c>
      <c r="E247" s="56">
        <v>36.86799539934767</v>
      </c>
      <c r="F247" s="56">
        <v>45.925270456779792</v>
      </c>
      <c r="G247" s="56">
        <v>16.873100154577656</v>
      </c>
      <c r="H247" s="57">
        <v>52.539711127418784</v>
      </c>
      <c r="K247" s="38"/>
      <c r="L247" s="38"/>
      <c r="M247" s="38"/>
      <c r="N247" s="38"/>
    </row>
    <row r="248" spans="1:14" s="4" customFormat="1" ht="41.25" customHeight="1">
      <c r="A248" s="203" t="s">
        <v>318</v>
      </c>
      <c r="B248" s="198" t="s">
        <v>267</v>
      </c>
      <c r="C248" s="58">
        <v>65</v>
      </c>
      <c r="D248" s="58">
        <v>35.5</v>
      </c>
      <c r="E248" s="58">
        <v>77</v>
      </c>
      <c r="F248" s="58">
        <v>61.333333333333336</v>
      </c>
      <c r="G248" s="58">
        <v>103</v>
      </c>
      <c r="H248" s="59">
        <v>55</v>
      </c>
      <c r="K248" s="38"/>
      <c r="L248" s="38"/>
      <c r="M248" s="38"/>
      <c r="N248" s="38"/>
    </row>
    <row r="249" spans="1:14" s="4" customFormat="1" ht="41.25" customHeight="1">
      <c r="A249" s="205" t="s">
        <v>197</v>
      </c>
      <c r="B249" s="198" t="s">
        <v>268</v>
      </c>
      <c r="C249" s="56">
        <v>38.338323472429472</v>
      </c>
      <c r="D249" s="56">
        <v>59.576805415630197</v>
      </c>
      <c r="E249" s="56">
        <v>22.701580420221138</v>
      </c>
      <c r="F249" s="56">
        <v>41.762492555622856</v>
      </c>
      <c r="G249" s="56">
        <v>15.640031034389597</v>
      </c>
      <c r="H249" s="57">
        <v>50.269270572798391</v>
      </c>
      <c r="K249" s="38"/>
      <c r="L249" s="38"/>
      <c r="M249" s="38"/>
      <c r="N249" s="38"/>
    </row>
    <row r="250" spans="1:14" s="4" customFormat="1" ht="41.25" customHeight="1">
      <c r="A250" s="203" t="s">
        <v>319</v>
      </c>
      <c r="B250" s="198" t="s">
        <v>267</v>
      </c>
      <c r="C250" s="58">
        <v>69.8125</v>
      </c>
      <c r="D250" s="58">
        <v>39.5</v>
      </c>
      <c r="E250" s="58">
        <v>95.666666666666671</v>
      </c>
      <c r="F250" s="58">
        <v>63.666666666666664</v>
      </c>
      <c r="G250" s="58">
        <v>100.5</v>
      </c>
      <c r="H250" s="59">
        <v>55</v>
      </c>
      <c r="K250" s="38"/>
      <c r="L250" s="38"/>
      <c r="M250" s="38"/>
      <c r="N250" s="38"/>
    </row>
    <row r="251" spans="1:14" s="4" customFormat="1" ht="41.25" customHeight="1">
      <c r="A251" s="205" t="s">
        <v>198</v>
      </c>
      <c r="B251" s="198" t="s">
        <v>268</v>
      </c>
      <c r="C251" s="56">
        <v>41.803063607997103</v>
      </c>
      <c r="D251" s="56">
        <v>64.061688783597035</v>
      </c>
      <c r="E251" s="56">
        <v>33.522767313228833</v>
      </c>
      <c r="F251" s="56">
        <v>44.995400999620578</v>
      </c>
      <c r="G251" s="56">
        <v>12.231095021955817</v>
      </c>
      <c r="H251" s="57">
        <v>50.527910133686163</v>
      </c>
      <c r="K251" s="38"/>
      <c r="L251" s="38"/>
      <c r="M251" s="38"/>
      <c r="N251" s="38"/>
    </row>
    <row r="252" spans="1:14" s="4" customFormat="1" ht="41.25" customHeight="1">
      <c r="A252" s="203" t="s">
        <v>320</v>
      </c>
      <c r="B252" s="198" t="s">
        <v>267</v>
      </c>
      <c r="C252" s="58">
        <v>64.875</v>
      </c>
      <c r="D252" s="58">
        <v>34.333333333333336</v>
      </c>
      <c r="E252" s="58">
        <v>78.333333333333329</v>
      </c>
      <c r="F252" s="58">
        <v>58.333333333333336</v>
      </c>
      <c r="G252" s="58">
        <v>105.5</v>
      </c>
      <c r="H252" s="59">
        <v>55</v>
      </c>
      <c r="K252" s="38"/>
      <c r="L252" s="38"/>
      <c r="M252" s="38"/>
      <c r="N252" s="38"/>
    </row>
    <row r="253" spans="1:14" s="4" customFormat="1" ht="41.25" customHeight="1">
      <c r="A253" s="205" t="s">
        <v>199</v>
      </c>
      <c r="B253" s="198" t="s">
        <v>268</v>
      </c>
      <c r="C253" s="56">
        <v>48.868656793703394</v>
      </c>
      <c r="D253" s="56">
        <v>73.46422312153463</v>
      </c>
      <c r="E253" s="56">
        <v>37.173331846281307</v>
      </c>
      <c r="F253" s="56">
        <v>54.20761901727105</v>
      </c>
      <c r="G253" s="56">
        <v>16.742579344847364</v>
      </c>
      <c r="H253" s="57">
        <v>52.25542647307315</v>
      </c>
      <c r="K253" s="38"/>
      <c r="L253" s="38"/>
      <c r="M253" s="38"/>
      <c r="N253" s="38"/>
    </row>
    <row r="254" spans="1:14" s="4" customFormat="1" ht="41.25" customHeight="1">
      <c r="A254" s="203" t="s">
        <v>321</v>
      </c>
      <c r="B254" s="198" t="s">
        <v>267</v>
      </c>
      <c r="C254" s="58">
        <v>59.4375</v>
      </c>
      <c r="D254" s="58">
        <v>29.333333333333332</v>
      </c>
      <c r="E254" s="58">
        <v>73.666666666666671</v>
      </c>
      <c r="F254" s="58">
        <v>52</v>
      </c>
      <c r="G254" s="58">
        <v>99.5</v>
      </c>
      <c r="H254" s="59">
        <v>55</v>
      </c>
      <c r="K254" s="38"/>
      <c r="L254" s="38"/>
      <c r="M254" s="38"/>
      <c r="N254" s="38"/>
    </row>
    <row r="255" spans="1:14" s="4" customFormat="1" ht="41.25" customHeight="1">
      <c r="A255" s="205" t="s">
        <v>200</v>
      </c>
      <c r="B255" s="198" t="s">
        <v>268</v>
      </c>
      <c r="C255" s="56">
        <v>42.065869198440339</v>
      </c>
      <c r="D255" s="56">
        <v>61.775128706687546</v>
      </c>
      <c r="E255" s="56">
        <v>38.203315362829244</v>
      </c>
      <c r="F255" s="56">
        <v>44.21175990943906</v>
      </c>
      <c r="G255" s="56">
        <v>13.7894772795288</v>
      </c>
      <c r="H255" s="57">
        <v>51.045336133127982</v>
      </c>
      <c r="K255" s="38"/>
      <c r="L255" s="38"/>
      <c r="M255" s="38"/>
      <c r="N255" s="38"/>
    </row>
    <row r="256" spans="1:14" s="4" customFormat="1" ht="41.25" customHeight="1">
      <c r="A256" s="203" t="s">
        <v>322</v>
      </c>
      <c r="B256" s="198" t="s">
        <v>267</v>
      </c>
      <c r="C256" s="58">
        <v>64.875</v>
      </c>
      <c r="D256" s="58">
        <v>37.5</v>
      </c>
      <c r="E256" s="58">
        <v>72</v>
      </c>
      <c r="F256" s="58">
        <v>62</v>
      </c>
      <c r="G256" s="58">
        <v>102.75</v>
      </c>
      <c r="H256" s="59">
        <v>55</v>
      </c>
      <c r="K256" s="38"/>
      <c r="L256" s="38"/>
      <c r="M256" s="38"/>
      <c r="N256" s="38"/>
    </row>
    <row r="257" spans="1:14" s="4" customFormat="1" ht="41.25" customHeight="1">
      <c r="A257" s="205" t="s">
        <v>201</v>
      </c>
      <c r="B257" s="198" t="s">
        <v>268</v>
      </c>
      <c r="C257" s="56">
        <v>45.733407770719914</v>
      </c>
      <c r="D257" s="56">
        <v>64.9399540570639</v>
      </c>
      <c r="E257" s="56">
        <v>38.615239551280304</v>
      </c>
      <c r="F257" s="56">
        <v>50.261343132423519</v>
      </c>
      <c r="G257" s="56">
        <v>18.866262984505894</v>
      </c>
      <c r="H257" s="57">
        <v>54.933411435660133</v>
      </c>
      <c r="K257" s="38"/>
      <c r="L257" s="38"/>
      <c r="M257" s="38"/>
      <c r="N257" s="38"/>
    </row>
    <row r="258" spans="1:14" s="4" customFormat="1" ht="41.25" customHeight="1">
      <c r="A258" s="203" t="s">
        <v>323</v>
      </c>
      <c r="B258" s="198" t="s">
        <v>267</v>
      </c>
      <c r="C258" s="58">
        <v>65.6875</v>
      </c>
      <c r="D258" s="58">
        <v>39.833333333333336</v>
      </c>
      <c r="E258" s="58">
        <v>77.666666666666671</v>
      </c>
      <c r="F258" s="58">
        <v>58.666666666666664</v>
      </c>
      <c r="G258" s="58">
        <v>100.75</v>
      </c>
      <c r="H258" s="59">
        <v>55</v>
      </c>
      <c r="K258" s="38"/>
      <c r="L258" s="38"/>
      <c r="M258" s="38"/>
      <c r="N258" s="38"/>
    </row>
    <row r="259" spans="1:14" s="4" customFormat="1" ht="41.25" customHeight="1">
      <c r="A259" s="205" t="s">
        <v>202</v>
      </c>
      <c r="B259" s="198" t="s">
        <v>268</v>
      </c>
      <c r="C259" s="56">
        <v>48.596173827997355</v>
      </c>
      <c r="D259" s="56">
        <v>66.918917936335291</v>
      </c>
      <c r="E259" s="56">
        <v>41.711694079794476</v>
      </c>
      <c r="F259" s="56">
        <v>49.587423301598648</v>
      </c>
      <c r="G259" s="56">
        <v>25.531980371441648</v>
      </c>
      <c r="H259" s="57">
        <v>57.325056466419923</v>
      </c>
      <c r="K259" s="38"/>
      <c r="L259" s="38"/>
      <c r="M259" s="38"/>
      <c r="N259" s="38"/>
    </row>
    <row r="260" spans="1:14" s="4" customFormat="1" ht="41.25" customHeight="1">
      <c r="A260" s="203" t="s">
        <v>324</v>
      </c>
      <c r="B260" s="198" t="s">
        <v>267</v>
      </c>
      <c r="C260" s="58">
        <v>66.1875</v>
      </c>
      <c r="D260" s="58">
        <v>42</v>
      </c>
      <c r="E260" s="58">
        <v>79.333333333333329</v>
      </c>
      <c r="F260" s="58">
        <v>66.666666666666671</v>
      </c>
      <c r="G260" s="58">
        <v>92.25</v>
      </c>
      <c r="H260" s="59">
        <v>55</v>
      </c>
      <c r="K260" s="38"/>
      <c r="L260" s="38"/>
      <c r="M260" s="38"/>
      <c r="N260" s="38"/>
    </row>
    <row r="261" spans="1:14" s="4" customFormat="1" ht="41.25" customHeight="1">
      <c r="A261" s="205" t="s">
        <v>400</v>
      </c>
      <c r="B261" s="198" t="s">
        <v>268</v>
      </c>
      <c r="C261" s="56">
        <v>46.257312388252132</v>
      </c>
      <c r="D261" s="56">
        <v>71.846536253448804</v>
      </c>
      <c r="E261" s="56">
        <v>46.148039221798371</v>
      </c>
      <c r="F261" s="56">
        <v>36.450854281482798</v>
      </c>
      <c r="G261" s="56">
        <v>15.310275045374468</v>
      </c>
      <c r="H261" s="57">
        <v>51.421566677165544</v>
      </c>
      <c r="K261" s="38"/>
      <c r="L261" s="38"/>
      <c r="M261" s="38"/>
      <c r="N261" s="38"/>
    </row>
    <row r="262" spans="1:14" s="4" customFormat="1" ht="41.25" customHeight="1">
      <c r="A262" s="203" t="s">
        <v>401</v>
      </c>
      <c r="B262" s="198" t="s">
        <v>267</v>
      </c>
      <c r="C262" s="58">
        <v>59.8125</v>
      </c>
      <c r="D262" s="58">
        <v>25.5</v>
      </c>
      <c r="E262" s="58">
        <v>62.666666666666664</v>
      </c>
      <c r="F262" s="58">
        <v>76</v>
      </c>
      <c r="G262" s="58">
        <v>97</v>
      </c>
      <c r="H262" s="59">
        <v>54.743119266055047</v>
      </c>
      <c r="K262" s="38"/>
      <c r="L262" s="38"/>
      <c r="M262" s="38"/>
      <c r="N262" s="38"/>
    </row>
    <row r="263" spans="1:14" s="4" customFormat="1" ht="23.25">
      <c r="A263" s="335" t="s">
        <v>254</v>
      </c>
      <c r="B263" s="335"/>
      <c r="C263" s="335"/>
      <c r="D263" s="105"/>
      <c r="E263" s="105"/>
      <c r="F263" s="105"/>
      <c r="G263" s="105"/>
      <c r="H263" s="97" t="s">
        <v>343</v>
      </c>
      <c r="J263" s="26"/>
      <c r="K263" s="38"/>
      <c r="L263" s="38"/>
      <c r="M263" s="38"/>
      <c r="N263" s="38"/>
    </row>
    <row r="264" spans="1:14" s="4" customFormat="1" ht="23.25">
      <c r="A264" s="332" t="s">
        <v>255</v>
      </c>
      <c r="B264" s="332"/>
      <c r="C264" s="332"/>
      <c r="D264" s="77"/>
      <c r="E264" s="27"/>
      <c r="F264" s="27"/>
      <c r="G264" s="27"/>
      <c r="H264" s="96" t="s">
        <v>344</v>
      </c>
      <c r="J264" s="26"/>
      <c r="K264" s="38"/>
      <c r="L264" s="38"/>
      <c r="M264" s="38"/>
      <c r="N264" s="38"/>
    </row>
    <row r="265" spans="1:14" s="4" customFormat="1" ht="23.25">
      <c r="A265" s="332" t="s">
        <v>256</v>
      </c>
      <c r="B265" s="332"/>
      <c r="C265" s="332"/>
      <c r="D265" s="77"/>
      <c r="E265" s="77"/>
      <c r="F265" s="27"/>
      <c r="G265" s="27"/>
      <c r="H265" s="96" t="s">
        <v>345</v>
      </c>
      <c r="I265" s="27"/>
      <c r="J265" s="26"/>
      <c r="K265" s="38"/>
      <c r="L265" s="38"/>
      <c r="M265" s="38"/>
      <c r="N265" s="38"/>
    </row>
    <row r="266" spans="1:14" s="4" customFormat="1" ht="23.25">
      <c r="A266" s="332" t="s">
        <v>257</v>
      </c>
      <c r="B266" s="332"/>
      <c r="C266" s="78"/>
      <c r="D266" s="77"/>
      <c r="E266" s="77"/>
      <c r="F266" s="27"/>
      <c r="G266" s="27"/>
      <c r="H266" s="96" t="s">
        <v>346</v>
      </c>
      <c r="I266" s="27"/>
      <c r="J266" s="26"/>
      <c r="K266" s="38"/>
      <c r="L266" s="38"/>
      <c r="M266" s="38"/>
      <c r="N266" s="38"/>
    </row>
    <row r="267" spans="1:14" s="4" customFormat="1" ht="23.25">
      <c r="A267" s="54" t="s">
        <v>236</v>
      </c>
      <c r="B267" s="31"/>
      <c r="C267" s="26"/>
      <c r="D267" s="26"/>
      <c r="E267" s="26"/>
      <c r="F267" s="26"/>
      <c r="G267" s="26"/>
      <c r="H267" s="106" t="s">
        <v>260</v>
      </c>
      <c r="I267" s="26"/>
      <c r="J267" s="26"/>
      <c r="K267" s="38"/>
      <c r="L267" s="38"/>
      <c r="M267" s="38"/>
      <c r="N267" s="38"/>
    </row>
    <row r="268" spans="1:14" s="4" customFormat="1" ht="23.25">
      <c r="B268" s="26"/>
      <c r="C268" s="26"/>
      <c r="D268" s="26"/>
      <c r="E268" s="26"/>
      <c r="F268" s="26"/>
      <c r="G268" s="26"/>
      <c r="H268" s="26" t="s">
        <v>258</v>
      </c>
      <c r="I268" s="26"/>
      <c r="J268" s="26"/>
      <c r="K268" s="38"/>
      <c r="L268" s="38"/>
      <c r="M268" s="38"/>
      <c r="N268" s="38"/>
    </row>
    <row r="269" spans="1:14" s="4" customFormat="1" ht="23.25">
      <c r="A269" s="31" t="s">
        <v>259</v>
      </c>
      <c r="B269" s="26"/>
      <c r="C269" s="26"/>
      <c r="D269" s="26"/>
      <c r="E269" s="26"/>
      <c r="F269" s="26"/>
      <c r="G269" s="26"/>
      <c r="H269" s="26"/>
      <c r="I269" s="26"/>
      <c r="J269" s="26"/>
      <c r="K269" s="38"/>
      <c r="L269" s="38"/>
      <c r="M269" s="38"/>
      <c r="N269" s="38"/>
    </row>
    <row r="270" spans="1:14" s="4" customFormat="1" ht="23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38"/>
      <c r="L270" s="38"/>
      <c r="M270" s="38"/>
      <c r="N270" s="38"/>
    </row>
    <row r="271" spans="1:14" s="4" customFormat="1" ht="23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38"/>
      <c r="L271" s="38"/>
      <c r="M271" s="38"/>
      <c r="N271" s="38"/>
    </row>
    <row r="272" spans="1:14" s="4" customFormat="1" ht="23.25" customHeight="1">
      <c r="A272" s="26" t="s">
        <v>393</v>
      </c>
      <c r="B272" s="26"/>
      <c r="D272" s="26"/>
      <c r="E272" s="26"/>
      <c r="F272" s="26"/>
      <c r="G272" s="26"/>
      <c r="H272" s="26"/>
      <c r="I272" s="26"/>
      <c r="J272" s="26"/>
      <c r="K272" s="38"/>
      <c r="L272" s="38"/>
      <c r="M272" s="38"/>
      <c r="N272" s="38"/>
    </row>
    <row r="273" spans="1:14" s="4" customFormat="1" ht="23.25" customHeight="1">
      <c r="B273" s="26"/>
      <c r="D273" s="26"/>
      <c r="E273" s="26"/>
      <c r="F273" s="26"/>
      <c r="G273" s="26"/>
      <c r="H273" s="4" t="s">
        <v>392</v>
      </c>
      <c r="K273" s="38"/>
      <c r="L273" s="38"/>
      <c r="M273" s="38"/>
      <c r="N273" s="38"/>
    </row>
    <row r="274" spans="1:14" s="4" customFormat="1" ht="23.25" customHeight="1">
      <c r="A274" s="336" t="s">
        <v>270</v>
      </c>
      <c r="B274" s="337"/>
      <c r="C274" s="195" t="s">
        <v>144</v>
      </c>
      <c r="D274" s="195" t="s">
        <v>250</v>
      </c>
      <c r="E274" s="195" t="s">
        <v>251</v>
      </c>
      <c r="F274" s="195" t="s">
        <v>454</v>
      </c>
      <c r="G274" s="195" t="s">
        <v>253</v>
      </c>
      <c r="H274" s="196" t="s">
        <v>145</v>
      </c>
      <c r="K274" s="38"/>
      <c r="L274" s="38"/>
      <c r="M274" s="38"/>
      <c r="N274" s="38"/>
    </row>
    <row r="275" spans="1:14" s="4" customFormat="1" ht="23.25" customHeight="1">
      <c r="A275" s="333" t="s">
        <v>269</v>
      </c>
      <c r="B275" s="334"/>
      <c r="C275" s="195" t="s">
        <v>266</v>
      </c>
      <c r="D275" s="195" t="s">
        <v>265</v>
      </c>
      <c r="E275" s="195" t="s">
        <v>264</v>
      </c>
      <c r="F275" s="195" t="s">
        <v>262</v>
      </c>
      <c r="G275" s="195" t="s">
        <v>263</v>
      </c>
      <c r="H275" s="195" t="s">
        <v>245</v>
      </c>
      <c r="K275" s="38"/>
      <c r="L275" s="38"/>
      <c r="M275" s="38"/>
      <c r="N275" s="38"/>
    </row>
    <row r="276" spans="1:14" s="4" customFormat="1" ht="44.25" customHeight="1">
      <c r="A276" s="197" t="s">
        <v>203</v>
      </c>
      <c r="B276" s="198" t="s">
        <v>268</v>
      </c>
      <c r="C276" s="56">
        <v>33.326894835515894</v>
      </c>
      <c r="D276" s="63">
        <v>50.728814852950109</v>
      </c>
      <c r="E276" s="63">
        <v>28.483853751761682</v>
      </c>
      <c r="F276" s="63">
        <v>31.727170657836513</v>
      </c>
      <c r="G276" s="63">
        <v>12.056088755439784</v>
      </c>
      <c r="H276" s="57">
        <v>40.242163016403893</v>
      </c>
      <c r="K276" s="38"/>
      <c r="L276" s="38"/>
      <c r="M276" s="38"/>
      <c r="N276" s="38"/>
    </row>
    <row r="277" spans="1:14" s="4" customFormat="1" ht="44.25" customHeight="1">
      <c r="A277" s="206" t="s">
        <v>325</v>
      </c>
      <c r="B277" s="198" t="s">
        <v>267</v>
      </c>
      <c r="C277" s="58">
        <v>64.3125</v>
      </c>
      <c r="D277" s="64">
        <v>41.333333333333336</v>
      </c>
      <c r="E277" s="64">
        <v>69.333333333333329</v>
      </c>
      <c r="F277" s="64">
        <v>66.666666666666671</v>
      </c>
      <c r="G277" s="64">
        <v>93.25</v>
      </c>
      <c r="H277" s="59">
        <v>55</v>
      </c>
      <c r="K277" s="38"/>
      <c r="L277" s="38"/>
      <c r="M277" s="38"/>
      <c r="N277" s="38"/>
    </row>
    <row r="278" spans="1:14" s="4" customFormat="1" ht="44.25" customHeight="1">
      <c r="A278" s="200" t="s">
        <v>204</v>
      </c>
      <c r="B278" s="198" t="s">
        <v>268</v>
      </c>
      <c r="C278" s="56">
        <v>14.985992154936833</v>
      </c>
      <c r="D278" s="63">
        <v>23.695110666849654</v>
      </c>
      <c r="E278" s="63">
        <v>10.377233175980761</v>
      </c>
      <c r="F278" s="63">
        <v>19.664939973019838</v>
      </c>
      <c r="G278" s="63">
        <v>1.8696727577224121</v>
      </c>
      <c r="H278" s="57">
        <v>33.240255730526904</v>
      </c>
      <c r="K278" s="38"/>
      <c r="L278" s="38"/>
      <c r="M278" s="38"/>
      <c r="N278" s="38"/>
    </row>
    <row r="279" spans="1:14" s="4" customFormat="1" ht="44.25" customHeight="1">
      <c r="A279" s="206" t="s">
        <v>326</v>
      </c>
      <c r="B279" s="198" t="s">
        <v>267</v>
      </c>
      <c r="C279" s="58">
        <v>70.3125</v>
      </c>
      <c r="D279" s="64">
        <v>57.333333333333336</v>
      </c>
      <c r="E279" s="64">
        <v>68.666666666666671</v>
      </c>
      <c r="F279" s="64">
        <v>60.666666666666664</v>
      </c>
      <c r="G279" s="64">
        <v>98.25</v>
      </c>
      <c r="H279" s="59">
        <v>55</v>
      </c>
      <c r="K279" s="38"/>
      <c r="L279" s="38"/>
      <c r="M279" s="38"/>
      <c r="N279" s="38"/>
    </row>
    <row r="280" spans="1:14" s="4" customFormat="1" ht="44.25" customHeight="1">
      <c r="A280" s="200" t="s">
        <v>205</v>
      </c>
      <c r="B280" s="198" t="s">
        <v>268</v>
      </c>
      <c r="C280" s="56">
        <v>17.606277489056431</v>
      </c>
      <c r="D280" s="63">
        <v>27.851541980539437</v>
      </c>
      <c r="E280" s="63">
        <v>14.080005237666134</v>
      </c>
      <c r="F280" s="63">
        <v>16.281783866015044</v>
      </c>
      <c r="G280" s="63">
        <v>5.8764551576556885</v>
      </c>
      <c r="H280" s="57">
        <v>32.968888958474167</v>
      </c>
      <c r="K280" s="38"/>
      <c r="L280" s="38"/>
      <c r="M280" s="38"/>
      <c r="N280" s="38"/>
    </row>
    <row r="281" spans="1:14" s="4" customFormat="1" ht="44.25" customHeight="1">
      <c r="A281" s="206" t="s">
        <v>327</v>
      </c>
      <c r="B281" s="198" t="s">
        <v>267</v>
      </c>
      <c r="C281" s="58">
        <v>68.75</v>
      </c>
      <c r="D281" s="64">
        <v>53</v>
      </c>
      <c r="E281" s="64">
        <v>71.333333333333329</v>
      </c>
      <c r="F281" s="64">
        <v>71</v>
      </c>
      <c r="G281" s="64">
        <v>88.75</v>
      </c>
      <c r="H281" s="59">
        <v>55</v>
      </c>
      <c r="K281" s="38"/>
      <c r="L281" s="38"/>
      <c r="M281" s="38"/>
      <c r="N281" s="38"/>
    </row>
    <row r="282" spans="1:14" s="4" customFormat="1" ht="44.25" customHeight="1">
      <c r="A282" s="200" t="s">
        <v>206</v>
      </c>
      <c r="B282" s="198" t="s">
        <v>268</v>
      </c>
      <c r="C282" s="56">
        <v>53.261078753963425</v>
      </c>
      <c r="D282" s="63">
        <v>83.036473142339347</v>
      </c>
      <c r="E282" s="63">
        <v>44.703209547105473</v>
      </c>
      <c r="F282" s="63">
        <v>52.949953434505893</v>
      </c>
      <c r="G282" s="63">
        <v>15.249733066136185</v>
      </c>
      <c r="H282" s="57">
        <v>52.328598946830837</v>
      </c>
      <c r="K282" s="38"/>
      <c r="L282" s="38"/>
      <c r="M282" s="38"/>
      <c r="N282" s="38"/>
    </row>
    <row r="283" spans="1:14" s="4" customFormat="1" ht="44.25" customHeight="1">
      <c r="A283" s="206" t="s">
        <v>328</v>
      </c>
      <c r="B283" s="198" t="s">
        <v>267</v>
      </c>
      <c r="C283" s="58">
        <v>53.375</v>
      </c>
      <c r="D283" s="64">
        <v>21.166666666666668</v>
      </c>
      <c r="E283" s="64">
        <v>65</v>
      </c>
      <c r="F283" s="64">
        <v>57</v>
      </c>
      <c r="G283" s="64">
        <v>90.25</v>
      </c>
      <c r="H283" s="59">
        <v>55</v>
      </c>
      <c r="K283" s="38"/>
      <c r="L283" s="38"/>
      <c r="M283" s="38"/>
      <c r="N283" s="38"/>
    </row>
    <row r="284" spans="1:14" s="4" customFormat="1" ht="44.25" customHeight="1">
      <c r="A284" s="200" t="s">
        <v>207</v>
      </c>
      <c r="B284" s="198" t="s">
        <v>268</v>
      </c>
      <c r="C284" s="56">
        <v>47.454230944106882</v>
      </c>
      <c r="D284" s="63">
        <v>68.332133622071993</v>
      </c>
      <c r="E284" s="63">
        <v>44.774967046294343</v>
      </c>
      <c r="F284" s="63">
        <v>38.012005357805272</v>
      </c>
      <c r="G284" s="63">
        <v>25.228494040244858</v>
      </c>
      <c r="H284" s="57">
        <v>42.430908429783763</v>
      </c>
      <c r="K284" s="38"/>
      <c r="L284" s="38"/>
      <c r="M284" s="38"/>
      <c r="N284" s="38"/>
    </row>
    <row r="285" spans="1:14" s="4" customFormat="1" ht="44.25" customHeight="1">
      <c r="A285" s="206" t="s">
        <v>329</v>
      </c>
      <c r="B285" s="198" t="s">
        <v>267</v>
      </c>
      <c r="C285" s="58">
        <v>47.75</v>
      </c>
      <c r="D285" s="64">
        <v>7.166666666666667</v>
      </c>
      <c r="E285" s="64">
        <v>52</v>
      </c>
      <c r="F285" s="64">
        <v>65.333333333333329</v>
      </c>
      <c r="G285" s="64">
        <v>92.25</v>
      </c>
      <c r="H285" s="59">
        <v>55</v>
      </c>
      <c r="K285" s="38"/>
      <c r="L285" s="38"/>
      <c r="M285" s="38"/>
      <c r="N285" s="38"/>
    </row>
    <row r="286" spans="1:14" s="4" customFormat="1" ht="23.25">
      <c r="A286" s="335" t="s">
        <v>254</v>
      </c>
      <c r="B286" s="335"/>
      <c r="C286" s="335"/>
      <c r="D286" s="105"/>
      <c r="E286" s="105"/>
      <c r="F286" s="105"/>
      <c r="G286" s="105"/>
      <c r="H286" s="97" t="s">
        <v>343</v>
      </c>
      <c r="J286" s="26"/>
      <c r="K286" s="38"/>
      <c r="L286" s="38"/>
      <c r="M286" s="38"/>
      <c r="N286" s="38"/>
    </row>
    <row r="287" spans="1:14" s="4" customFormat="1" ht="23.25">
      <c r="A287" s="332" t="s">
        <v>456</v>
      </c>
      <c r="B287" s="332"/>
      <c r="C287" s="332"/>
      <c r="D287" s="77"/>
      <c r="E287" s="27"/>
      <c r="F287" s="27"/>
      <c r="G287" s="27" t="s">
        <v>460</v>
      </c>
      <c r="H287" s="96" t="s">
        <v>457</v>
      </c>
      <c r="J287" s="26"/>
      <c r="K287" s="38"/>
      <c r="L287" s="38"/>
      <c r="M287" s="38"/>
      <c r="N287" s="38"/>
    </row>
    <row r="288" spans="1:14" s="4" customFormat="1" ht="23.25" customHeight="1">
      <c r="A288" s="332" t="s">
        <v>455</v>
      </c>
      <c r="B288" s="332"/>
      <c r="C288" s="332"/>
      <c r="D288" s="77"/>
      <c r="E288" s="77"/>
      <c r="F288" s="27"/>
      <c r="G288" s="27" t="s">
        <v>458</v>
      </c>
      <c r="H288" s="96" t="s">
        <v>459</v>
      </c>
      <c r="I288" s="27"/>
      <c r="J288" s="26"/>
      <c r="K288" s="38"/>
      <c r="L288" s="38"/>
      <c r="M288" s="38"/>
      <c r="N288" s="38"/>
    </row>
    <row r="289" spans="1:14" s="4" customFormat="1" ht="23.25" customHeight="1">
      <c r="A289" s="332" t="s">
        <v>257</v>
      </c>
      <c r="B289" s="332"/>
      <c r="C289" s="78"/>
      <c r="D289" s="77"/>
      <c r="E289" s="77"/>
      <c r="F289" s="27"/>
      <c r="G289" s="27"/>
      <c r="H289" s="96" t="s">
        <v>346</v>
      </c>
      <c r="I289" s="27"/>
      <c r="J289" s="26"/>
      <c r="K289" s="38"/>
      <c r="L289" s="38"/>
      <c r="M289" s="38"/>
      <c r="N289" s="38"/>
    </row>
    <row r="290" spans="1:14" s="4" customFormat="1" ht="23.25" customHeight="1">
      <c r="A290" s="54" t="s">
        <v>236</v>
      </c>
      <c r="B290" s="31"/>
      <c r="C290" s="26"/>
      <c r="D290" s="26"/>
      <c r="E290" s="26"/>
      <c r="F290" s="26"/>
      <c r="G290" s="26"/>
      <c r="H290" s="106" t="s">
        <v>260</v>
      </c>
      <c r="I290" s="26"/>
      <c r="J290" s="26"/>
      <c r="K290" s="38"/>
      <c r="L290" s="38"/>
      <c r="M290" s="38"/>
      <c r="N290" s="38"/>
    </row>
    <row r="291" spans="1:14" s="4" customFormat="1" ht="23.25" customHeight="1">
      <c r="B291" s="26"/>
      <c r="C291" s="26"/>
      <c r="D291" s="26"/>
      <c r="E291" s="26"/>
      <c r="F291" s="26"/>
      <c r="G291" s="26"/>
      <c r="H291" s="26" t="s">
        <v>258</v>
      </c>
      <c r="I291" s="26"/>
      <c r="J291" s="26"/>
      <c r="K291" s="38"/>
      <c r="L291" s="38"/>
      <c r="M291" s="38"/>
      <c r="N291" s="38"/>
    </row>
    <row r="292" spans="1:14" s="4" customFormat="1" ht="23.25" customHeight="1">
      <c r="A292" s="31" t="s">
        <v>259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38"/>
      <c r="L292" s="38"/>
      <c r="M292" s="38"/>
      <c r="N292" s="38"/>
    </row>
    <row r="293" spans="1:14" s="4" customFormat="1" ht="23.25" customHeight="1">
      <c r="B293" s="26"/>
      <c r="D293" s="26"/>
      <c r="E293" s="26"/>
      <c r="F293" s="26"/>
      <c r="G293" s="26"/>
      <c r="H293" s="26"/>
      <c r="I293" s="26"/>
      <c r="J293" s="26"/>
      <c r="K293" s="38"/>
      <c r="L293" s="38"/>
      <c r="M293" s="38"/>
      <c r="N293" s="38"/>
    </row>
    <row r="294" spans="1:14" s="4" customFormat="1" ht="23.25" customHeight="1">
      <c r="A294" s="26" t="s">
        <v>395</v>
      </c>
      <c r="B294" s="26"/>
      <c r="D294" s="26"/>
      <c r="E294" s="26"/>
      <c r="F294" s="26"/>
      <c r="G294" s="26"/>
      <c r="H294" s="4" t="s">
        <v>394</v>
      </c>
      <c r="K294" s="38"/>
      <c r="L294" s="38"/>
      <c r="M294" s="38"/>
      <c r="N294" s="38"/>
    </row>
    <row r="295" spans="1:14" s="4" customFormat="1" ht="23.25" customHeight="1">
      <c r="A295" s="336" t="s">
        <v>270</v>
      </c>
      <c r="B295" s="337"/>
      <c r="C295" s="195" t="s">
        <v>144</v>
      </c>
      <c r="D295" s="195" t="s">
        <v>250</v>
      </c>
      <c r="E295" s="195" t="s">
        <v>251</v>
      </c>
      <c r="F295" s="195" t="s">
        <v>252</v>
      </c>
      <c r="G295" s="195" t="s">
        <v>253</v>
      </c>
      <c r="H295" s="196" t="s">
        <v>145</v>
      </c>
      <c r="K295" s="38"/>
      <c r="L295" s="38"/>
      <c r="M295" s="38"/>
      <c r="N295" s="38"/>
    </row>
    <row r="296" spans="1:14" s="4" customFormat="1" ht="23.25" customHeight="1">
      <c r="A296" s="333" t="s">
        <v>269</v>
      </c>
      <c r="B296" s="334"/>
      <c r="C296" s="195" t="s">
        <v>266</v>
      </c>
      <c r="D296" s="195" t="s">
        <v>265</v>
      </c>
      <c r="E296" s="195" t="s">
        <v>264</v>
      </c>
      <c r="F296" s="195" t="s">
        <v>262</v>
      </c>
      <c r="G296" s="195" t="s">
        <v>263</v>
      </c>
      <c r="H296" s="195" t="s">
        <v>245</v>
      </c>
      <c r="K296" s="38"/>
      <c r="L296" s="38"/>
      <c r="M296" s="38"/>
      <c r="N296" s="38"/>
    </row>
    <row r="297" spans="1:14" s="4" customFormat="1" ht="42.75" customHeight="1">
      <c r="A297" s="197" t="s">
        <v>154</v>
      </c>
      <c r="B297" s="198" t="s">
        <v>268</v>
      </c>
      <c r="C297" s="56">
        <v>13.145115070225708</v>
      </c>
      <c r="D297" s="56">
        <v>13.326115921659467</v>
      </c>
      <c r="E297" s="56">
        <v>16.074159742949515</v>
      </c>
      <c r="F297" s="56">
        <v>18.405389537611217</v>
      </c>
      <c r="G297" s="56">
        <v>6.7316244379930783</v>
      </c>
      <c r="H297" s="57">
        <v>15.862437722821838</v>
      </c>
      <c r="K297" s="38"/>
      <c r="L297" s="38"/>
      <c r="M297" s="38"/>
      <c r="N297" s="38"/>
    </row>
    <row r="298" spans="1:14" s="4" customFormat="1" ht="42.75" customHeight="1">
      <c r="A298" s="202" t="s">
        <v>330</v>
      </c>
      <c r="B298" s="198" t="s">
        <v>267</v>
      </c>
      <c r="C298" s="58">
        <v>55.4375</v>
      </c>
      <c r="D298" s="58">
        <v>53.333333333333336</v>
      </c>
      <c r="E298" s="58">
        <v>41.333333333333336</v>
      </c>
      <c r="F298" s="58">
        <v>38</v>
      </c>
      <c r="G298" s="58">
        <v>82.25</v>
      </c>
      <c r="H298" s="59">
        <v>55</v>
      </c>
      <c r="K298" s="38"/>
      <c r="L298" s="38"/>
      <c r="M298" s="38"/>
      <c r="N298" s="38"/>
    </row>
    <row r="299" spans="1:14" s="4" customFormat="1" ht="42.75" customHeight="1">
      <c r="A299" s="200" t="s">
        <v>402</v>
      </c>
      <c r="B299" s="198" t="s">
        <v>268</v>
      </c>
      <c r="C299" s="56">
        <v>2.3418830464342544</v>
      </c>
      <c r="D299" s="56">
        <v>2.4925502676117461</v>
      </c>
      <c r="E299" s="56">
        <v>3.9935869617628619</v>
      </c>
      <c r="F299" s="56">
        <v>2.0433000626838322</v>
      </c>
      <c r="G299" s="56">
        <v>1.1010415159843774</v>
      </c>
      <c r="H299" s="57">
        <v>9.8802814004196335</v>
      </c>
      <c r="K299" s="38"/>
      <c r="L299" s="38"/>
      <c r="M299" s="38"/>
      <c r="N299" s="38"/>
    </row>
    <row r="300" spans="1:14" s="4" customFormat="1" ht="42.75" customHeight="1">
      <c r="A300" s="202" t="s">
        <v>403</v>
      </c>
      <c r="B300" s="198" t="s">
        <v>267</v>
      </c>
      <c r="C300" s="58">
        <v>76.8125</v>
      </c>
      <c r="D300" s="58">
        <v>72</v>
      </c>
      <c r="E300" s="58">
        <v>53</v>
      </c>
      <c r="F300" s="58">
        <v>75</v>
      </c>
      <c r="G300" s="58">
        <v>103.25</v>
      </c>
      <c r="H300" s="59">
        <v>55</v>
      </c>
      <c r="K300" s="38"/>
      <c r="L300" s="38"/>
      <c r="M300" s="38"/>
      <c r="N300" s="38"/>
    </row>
    <row r="301" spans="1:14" s="4" customFormat="1" ht="42.75" customHeight="1">
      <c r="A301" s="200" t="s">
        <v>208</v>
      </c>
      <c r="B301" s="198" t="s">
        <v>268</v>
      </c>
      <c r="C301" s="56">
        <v>1.8559621642428676</v>
      </c>
      <c r="D301" s="56">
        <v>2.2635752751444329</v>
      </c>
      <c r="E301" s="56">
        <v>1.6733367115301199</v>
      </c>
      <c r="F301" s="56">
        <v>2.0617574390387148</v>
      </c>
      <c r="G301" s="56">
        <v>1.227165131328195</v>
      </c>
      <c r="H301" s="57">
        <v>5.1266036334892879</v>
      </c>
      <c r="K301" s="38"/>
      <c r="L301" s="38"/>
      <c r="M301" s="38"/>
      <c r="N301" s="38"/>
    </row>
    <row r="302" spans="1:14" s="4" customFormat="1" ht="42.75" customHeight="1">
      <c r="A302" s="202" t="s">
        <v>332</v>
      </c>
      <c r="B302" s="198" t="s">
        <v>267</v>
      </c>
      <c r="C302" s="58">
        <v>64.25</v>
      </c>
      <c r="D302" s="58">
        <v>57</v>
      </c>
      <c r="E302" s="58">
        <v>60.333333333333336</v>
      </c>
      <c r="F302" s="58">
        <v>53</v>
      </c>
      <c r="G302" s="58">
        <v>86.5</v>
      </c>
      <c r="H302" s="59">
        <v>55</v>
      </c>
      <c r="K302" s="38"/>
      <c r="L302" s="38"/>
      <c r="M302" s="38"/>
      <c r="N302" s="38"/>
    </row>
    <row r="303" spans="1:14" s="4" customFormat="1" ht="42.75" customHeight="1">
      <c r="A303" s="200" t="s">
        <v>209</v>
      </c>
      <c r="B303" s="198" t="s">
        <v>268</v>
      </c>
      <c r="C303" s="56">
        <v>35.237500000000004</v>
      </c>
      <c r="D303" s="56">
        <v>35.222222222222221</v>
      </c>
      <c r="E303" s="56">
        <v>42.55555555555555</v>
      </c>
      <c r="F303" s="56">
        <v>51.111111111111107</v>
      </c>
      <c r="G303" s="56">
        <v>17.866666666666667</v>
      </c>
      <c r="H303" s="57">
        <v>32.58042813455657</v>
      </c>
      <c r="K303" s="38"/>
      <c r="L303" s="38"/>
      <c r="M303" s="38"/>
      <c r="N303" s="38"/>
    </row>
    <row r="304" spans="1:14" s="4" customFormat="1" ht="42.75" customHeight="1">
      <c r="A304" s="202" t="s">
        <v>333</v>
      </c>
      <c r="B304" s="198" t="s">
        <v>267</v>
      </c>
      <c r="C304" s="58">
        <v>46.25</v>
      </c>
      <c r="D304" s="58">
        <v>44.833333333333336</v>
      </c>
      <c r="E304" s="58">
        <v>31.666666666666668</v>
      </c>
      <c r="F304" s="58">
        <v>25.666666666666668</v>
      </c>
      <c r="G304" s="58">
        <v>74.75</v>
      </c>
      <c r="H304" s="59">
        <v>54.293577981651374</v>
      </c>
      <c r="K304" s="38"/>
      <c r="L304" s="38"/>
      <c r="M304" s="38"/>
      <c r="N304" s="38"/>
    </row>
    <row r="305" spans="1:14" s="4" customFormat="1" ht="23.25">
      <c r="A305" s="335" t="s">
        <v>254</v>
      </c>
      <c r="B305" s="335"/>
      <c r="C305" s="335"/>
      <c r="D305" s="105"/>
      <c r="E305" s="105"/>
      <c r="F305" s="105"/>
      <c r="G305" s="105"/>
      <c r="H305" s="97" t="s">
        <v>343</v>
      </c>
      <c r="J305" s="26"/>
      <c r="K305" s="38"/>
      <c r="L305" s="38"/>
      <c r="M305" s="38"/>
      <c r="N305" s="38"/>
    </row>
    <row r="306" spans="1:14" s="4" customFormat="1" ht="23.25">
      <c r="A306" s="332" t="s">
        <v>456</v>
      </c>
      <c r="B306" s="332"/>
      <c r="C306" s="332"/>
      <c r="D306" s="77"/>
      <c r="E306" s="27"/>
      <c r="F306" s="27"/>
      <c r="G306" s="27" t="s">
        <v>460</v>
      </c>
      <c r="H306" s="96" t="s">
        <v>457</v>
      </c>
      <c r="J306" s="26"/>
      <c r="K306" s="38"/>
      <c r="L306" s="38"/>
      <c r="M306" s="38"/>
      <c r="N306" s="38"/>
    </row>
    <row r="307" spans="1:14" s="4" customFormat="1" ht="23.25" customHeight="1">
      <c r="A307" s="332" t="s">
        <v>455</v>
      </c>
      <c r="B307" s="332"/>
      <c r="C307" s="332"/>
      <c r="D307" s="77"/>
      <c r="E307" s="77"/>
      <c r="F307" s="27"/>
      <c r="G307" s="27" t="s">
        <v>458</v>
      </c>
      <c r="H307" s="96" t="s">
        <v>459</v>
      </c>
      <c r="I307" s="27"/>
      <c r="J307" s="26"/>
      <c r="K307" s="38"/>
      <c r="L307" s="38"/>
      <c r="M307" s="38"/>
      <c r="N307" s="38"/>
    </row>
    <row r="308" spans="1:14" s="4" customFormat="1" ht="23.25" customHeight="1">
      <c r="A308" s="332" t="s">
        <v>257</v>
      </c>
      <c r="B308" s="332"/>
      <c r="C308" s="264"/>
      <c r="D308" s="77"/>
      <c r="E308" s="77"/>
      <c r="F308" s="27"/>
      <c r="G308" s="27"/>
      <c r="H308" s="96" t="s">
        <v>346</v>
      </c>
      <c r="I308" s="27"/>
      <c r="J308" s="26"/>
      <c r="K308" s="38"/>
      <c r="L308" s="38"/>
      <c r="M308" s="38"/>
      <c r="N308" s="38"/>
    </row>
    <row r="309" spans="1:14" s="4" customFormat="1" ht="23.25" customHeight="1">
      <c r="A309" s="54" t="s">
        <v>236</v>
      </c>
      <c r="B309" s="31"/>
      <c r="C309" s="26"/>
      <c r="D309" s="26"/>
      <c r="E309" s="26"/>
      <c r="F309" s="26"/>
      <c r="G309" s="26"/>
      <c r="H309" s="106" t="s">
        <v>260</v>
      </c>
      <c r="I309" s="26"/>
      <c r="J309" s="26"/>
      <c r="K309" s="38"/>
      <c r="L309" s="38"/>
      <c r="M309" s="38"/>
      <c r="N309" s="38"/>
    </row>
    <row r="310" spans="1:14" s="4" customFormat="1" ht="23.25" customHeight="1">
      <c r="B310" s="26"/>
      <c r="C310" s="26"/>
      <c r="D310" s="26"/>
      <c r="E310" s="26"/>
      <c r="F310" s="26"/>
      <c r="G310" s="26"/>
      <c r="H310" s="26" t="s">
        <v>258</v>
      </c>
      <c r="I310" s="26"/>
      <c r="J310" s="26"/>
      <c r="K310" s="38"/>
      <c r="L310" s="38"/>
      <c r="M310" s="38"/>
      <c r="N310" s="38"/>
    </row>
    <row r="311" spans="1:14" s="4" customFormat="1" ht="23.25">
      <c r="A311" s="31" t="s">
        <v>259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38"/>
      <c r="L311" s="38"/>
      <c r="M311" s="38"/>
      <c r="N311" s="38"/>
    </row>
    <row r="312" spans="1:14" s="4" customFormat="1" ht="23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38"/>
      <c r="L312" s="38"/>
      <c r="M312" s="38"/>
      <c r="N312" s="38"/>
    </row>
    <row r="313" spans="1:14" s="4" customFormat="1" ht="23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38"/>
      <c r="L313" s="38"/>
      <c r="M313" s="38"/>
      <c r="N313" s="38"/>
    </row>
    <row r="314" spans="1:14" s="4" customFormat="1" ht="23.25" customHeight="1">
      <c r="A314" s="26" t="s">
        <v>397</v>
      </c>
      <c r="B314" s="26"/>
      <c r="D314" s="26"/>
      <c r="E314" s="26"/>
      <c r="F314" s="26"/>
      <c r="G314" s="26"/>
      <c r="H314" s="26"/>
      <c r="I314" s="26"/>
      <c r="J314" s="26"/>
      <c r="K314" s="38"/>
      <c r="L314" s="38"/>
      <c r="M314" s="38"/>
      <c r="N314" s="38"/>
    </row>
    <row r="315" spans="1:14" s="4" customFormat="1" ht="21.75" customHeight="1">
      <c r="B315" s="26"/>
      <c r="D315" s="26"/>
      <c r="E315" s="26"/>
      <c r="F315" s="26"/>
      <c r="G315" s="26"/>
      <c r="H315" s="4" t="s">
        <v>396</v>
      </c>
      <c r="K315" s="38"/>
      <c r="L315" s="38"/>
      <c r="M315" s="38"/>
      <c r="N315" s="38"/>
    </row>
    <row r="316" spans="1:14" s="4" customFormat="1" ht="23.25" customHeight="1">
      <c r="A316" s="336" t="s">
        <v>270</v>
      </c>
      <c r="B316" s="337"/>
      <c r="C316" s="195" t="s">
        <v>144</v>
      </c>
      <c r="D316" s="195" t="s">
        <v>250</v>
      </c>
      <c r="E316" s="195" t="s">
        <v>251</v>
      </c>
      <c r="F316" s="195" t="s">
        <v>252</v>
      </c>
      <c r="G316" s="195" t="s">
        <v>253</v>
      </c>
      <c r="H316" s="196" t="s">
        <v>145</v>
      </c>
      <c r="K316" s="38"/>
      <c r="L316" s="38"/>
      <c r="M316" s="38"/>
      <c r="N316" s="38"/>
    </row>
    <row r="317" spans="1:14" s="4" customFormat="1" ht="23.25" customHeight="1">
      <c r="A317" s="333" t="s">
        <v>269</v>
      </c>
      <c r="B317" s="334"/>
      <c r="C317" s="195" t="s">
        <v>266</v>
      </c>
      <c r="D317" s="195" t="s">
        <v>265</v>
      </c>
      <c r="E317" s="195" t="s">
        <v>264</v>
      </c>
      <c r="F317" s="195" t="s">
        <v>262</v>
      </c>
      <c r="G317" s="195" t="s">
        <v>263</v>
      </c>
      <c r="H317" s="195" t="s">
        <v>245</v>
      </c>
      <c r="K317" s="38"/>
      <c r="L317" s="38"/>
      <c r="M317" s="38"/>
      <c r="N317" s="38"/>
    </row>
    <row r="318" spans="1:14" s="4" customFormat="1" ht="39.75" customHeight="1">
      <c r="A318" s="197" t="s">
        <v>155</v>
      </c>
      <c r="B318" s="198" t="s">
        <v>268</v>
      </c>
      <c r="C318" s="56">
        <v>29.649683351178872</v>
      </c>
      <c r="D318" s="56">
        <v>41.121309169646906</v>
      </c>
      <c r="E318" s="56">
        <v>27.28975247783772</v>
      </c>
      <c r="F318" s="56">
        <v>32.712349918803461</v>
      </c>
      <c r="G318" s="56">
        <v>11.915192852764262</v>
      </c>
      <c r="H318" s="57">
        <v>39.987227095678399</v>
      </c>
      <c r="K318" s="38"/>
      <c r="L318" s="38"/>
      <c r="M318" s="38"/>
      <c r="N318" s="38"/>
    </row>
    <row r="319" spans="1:14" s="4" customFormat="1" ht="39.75" customHeight="1">
      <c r="A319" s="203" t="s">
        <v>334</v>
      </c>
      <c r="B319" s="198" t="s">
        <v>267</v>
      </c>
      <c r="C319" s="58">
        <v>72.375</v>
      </c>
      <c r="D319" s="58">
        <v>47.166666666666664</v>
      </c>
      <c r="E319" s="58">
        <v>82.333333333333329</v>
      </c>
      <c r="F319" s="58">
        <v>68.666666666666671</v>
      </c>
      <c r="G319" s="58">
        <v>105.5</v>
      </c>
      <c r="H319" s="59">
        <v>55</v>
      </c>
      <c r="K319" s="38"/>
      <c r="L319" s="38"/>
      <c r="M319" s="38"/>
      <c r="N319" s="38"/>
    </row>
    <row r="320" spans="1:14" s="4" customFormat="1" ht="39.75" customHeight="1">
      <c r="A320" s="200" t="s">
        <v>210</v>
      </c>
      <c r="B320" s="198" t="s">
        <v>268</v>
      </c>
      <c r="C320" s="56">
        <v>37.629324090088652</v>
      </c>
      <c r="D320" s="56">
        <v>51.057886652622273</v>
      </c>
      <c r="E320" s="56">
        <v>38.582996887773838</v>
      </c>
      <c r="F320" s="56">
        <v>40.056877315943758</v>
      </c>
      <c r="G320" s="56">
        <v>14.950560728632986</v>
      </c>
      <c r="H320" s="57">
        <v>51.385410300197371</v>
      </c>
      <c r="K320" s="38"/>
      <c r="L320" s="38"/>
      <c r="M320" s="38"/>
      <c r="N320" s="38"/>
    </row>
    <row r="321" spans="1:14" s="4" customFormat="1" ht="39.75" customHeight="1">
      <c r="A321" s="203" t="s">
        <v>335</v>
      </c>
      <c r="B321" s="198" t="s">
        <v>267</v>
      </c>
      <c r="C321" s="58">
        <v>76.875</v>
      </c>
      <c r="D321" s="58">
        <v>51.333333333333336</v>
      </c>
      <c r="E321" s="58">
        <v>86.666666666666671</v>
      </c>
      <c r="F321" s="58">
        <v>83.333333333333329</v>
      </c>
      <c r="G321" s="58">
        <v>103</v>
      </c>
      <c r="H321" s="59">
        <v>54.990825688073393</v>
      </c>
      <c r="K321" s="38"/>
      <c r="L321" s="38"/>
      <c r="M321" s="38"/>
      <c r="N321" s="38"/>
    </row>
    <row r="322" spans="1:14" s="4" customFormat="1" ht="39.75" customHeight="1">
      <c r="A322" s="200" t="s">
        <v>211</v>
      </c>
      <c r="B322" s="198" t="s">
        <v>268</v>
      </c>
      <c r="C322" s="56">
        <v>30.660100677725357</v>
      </c>
      <c r="D322" s="56">
        <v>46.287578768425597</v>
      </c>
      <c r="E322" s="56">
        <v>22.432176239848445</v>
      </c>
      <c r="F322" s="56">
        <v>38.26125678723799</v>
      </c>
      <c r="G322" s="56">
        <v>7.6889597879481926</v>
      </c>
      <c r="H322" s="57">
        <v>45.877998228626929</v>
      </c>
      <c r="K322" s="38"/>
      <c r="L322" s="38"/>
      <c r="M322" s="38"/>
      <c r="N322" s="38"/>
    </row>
    <row r="323" spans="1:14" s="4" customFormat="1" ht="39.75" customHeight="1">
      <c r="A323" s="203" t="s">
        <v>336</v>
      </c>
      <c r="B323" s="198" t="s">
        <v>267</v>
      </c>
      <c r="C323" s="58">
        <v>76.0625</v>
      </c>
      <c r="D323" s="58">
        <v>53.333333333333336</v>
      </c>
      <c r="E323" s="58">
        <v>92.666666666666671</v>
      </c>
      <c r="F323" s="58">
        <v>64.666666666666671</v>
      </c>
      <c r="G323" s="58">
        <v>106.25</v>
      </c>
      <c r="H323" s="59">
        <v>54.972477064220186</v>
      </c>
      <c r="K323" s="38"/>
      <c r="L323" s="38"/>
      <c r="M323" s="38"/>
      <c r="N323" s="38"/>
    </row>
    <row r="324" spans="1:14" s="4" customFormat="1" ht="39.75" customHeight="1">
      <c r="A324" s="200" t="s">
        <v>212</v>
      </c>
      <c r="B324" s="198" t="s">
        <v>268</v>
      </c>
      <c r="C324" s="56">
        <v>27.632013906798047</v>
      </c>
      <c r="D324" s="56">
        <v>33.403634029040397</v>
      </c>
      <c r="E324" s="56">
        <v>28.187272205511476</v>
      </c>
      <c r="F324" s="56">
        <v>32.113817647108114</v>
      </c>
      <c r="G324" s="56">
        <v>15.196787194166927</v>
      </c>
      <c r="H324" s="57">
        <v>40.696925858240192</v>
      </c>
      <c r="K324" s="38"/>
      <c r="L324" s="38"/>
      <c r="M324" s="38"/>
      <c r="N324" s="38"/>
    </row>
    <row r="325" spans="1:14" s="4" customFormat="1" ht="39.75" customHeight="1">
      <c r="A325" s="203" t="s">
        <v>337</v>
      </c>
      <c r="B325" s="198" t="s">
        <v>267</v>
      </c>
      <c r="C325" s="58">
        <v>72.75</v>
      </c>
      <c r="D325" s="58">
        <v>60.5</v>
      </c>
      <c r="E325" s="58">
        <v>75</v>
      </c>
      <c r="F325" s="58">
        <v>63.666666666666664</v>
      </c>
      <c r="G325" s="58">
        <v>96.25</v>
      </c>
      <c r="H325" s="59">
        <v>54.972477064220186</v>
      </c>
      <c r="K325" s="38"/>
      <c r="L325" s="38"/>
      <c r="M325" s="38"/>
      <c r="N325" s="38"/>
    </row>
    <row r="326" spans="1:14" s="4" customFormat="1" ht="39.75" customHeight="1">
      <c r="A326" s="200" t="s">
        <v>213</v>
      </c>
      <c r="B326" s="198" t="s">
        <v>268</v>
      </c>
      <c r="C326" s="56">
        <v>1.0592097566749925</v>
      </c>
      <c r="D326" s="56">
        <v>1.05973697406249</v>
      </c>
      <c r="E326" s="56">
        <v>1.0861076319710563</v>
      </c>
      <c r="F326" s="56">
        <v>1.0972062206907822</v>
      </c>
      <c r="G326" s="56">
        <v>1.0097481761098559</v>
      </c>
      <c r="H326" s="57">
        <v>3.4242832470506408</v>
      </c>
      <c r="K326" s="38"/>
      <c r="L326" s="38"/>
      <c r="M326" s="38"/>
      <c r="N326" s="38"/>
    </row>
    <row r="327" spans="1:14" s="4" customFormat="1" ht="39.75" customHeight="1">
      <c r="A327" s="203" t="s">
        <v>339</v>
      </c>
      <c r="B327" s="198" t="s">
        <v>267</v>
      </c>
      <c r="C327" s="58">
        <v>62.8125</v>
      </c>
      <c r="D327" s="58">
        <v>64.333333333333329</v>
      </c>
      <c r="E327" s="58">
        <v>49.666666666666664</v>
      </c>
      <c r="F327" s="58">
        <v>51</v>
      </c>
      <c r="G327" s="58">
        <v>79.25</v>
      </c>
      <c r="H327" s="59">
        <v>53.431192660550458</v>
      </c>
      <c r="K327" s="38"/>
      <c r="L327" s="38"/>
      <c r="M327" s="38"/>
      <c r="N327" s="38"/>
    </row>
    <row r="328" spans="1:14" s="4" customFormat="1" ht="39.75" customHeight="1">
      <c r="A328" s="200" t="s">
        <v>214</v>
      </c>
      <c r="B328" s="198" t="s">
        <v>268</v>
      </c>
      <c r="C328" s="56">
        <v>51.267768324607331</v>
      </c>
      <c r="D328" s="56">
        <v>73.797709424083777</v>
      </c>
      <c r="E328" s="56">
        <v>46.160209424083774</v>
      </c>
      <c r="F328" s="56">
        <v>52.032591623036659</v>
      </c>
      <c r="G328" s="56">
        <v>20.729908376963351</v>
      </c>
      <c r="H328" s="57">
        <v>58.55151784427688</v>
      </c>
      <c r="K328" s="38"/>
      <c r="L328" s="38"/>
      <c r="M328" s="38"/>
      <c r="N328" s="38"/>
    </row>
    <row r="329" spans="1:14" s="4" customFormat="1" ht="39.75" customHeight="1">
      <c r="A329" s="203" t="s">
        <v>338</v>
      </c>
      <c r="B329" s="198" t="s">
        <v>267</v>
      </c>
      <c r="C329" s="58">
        <v>65.1875</v>
      </c>
      <c r="D329" s="58">
        <v>37</v>
      </c>
      <c r="E329" s="58">
        <v>73</v>
      </c>
      <c r="F329" s="58">
        <v>68.666666666666671</v>
      </c>
      <c r="G329" s="58">
        <v>99</v>
      </c>
      <c r="H329" s="59">
        <v>54.990825688073393</v>
      </c>
      <c r="K329" s="38"/>
      <c r="L329" s="38"/>
      <c r="M329" s="38"/>
      <c r="N329" s="38"/>
    </row>
    <row r="330" spans="1:14" s="4" customFormat="1" ht="23.25">
      <c r="A330" s="335" t="s">
        <v>254</v>
      </c>
      <c r="B330" s="335"/>
      <c r="C330" s="335"/>
      <c r="D330" s="105"/>
      <c r="E330" s="105"/>
      <c r="F330" s="105"/>
      <c r="G330" s="105"/>
      <c r="H330" s="97" t="s">
        <v>343</v>
      </c>
      <c r="J330" s="26"/>
      <c r="K330" s="38"/>
      <c r="L330" s="38"/>
      <c r="M330" s="38"/>
      <c r="N330" s="38"/>
    </row>
    <row r="331" spans="1:14" s="4" customFormat="1" ht="23.25">
      <c r="A331" s="332" t="s">
        <v>456</v>
      </c>
      <c r="B331" s="332"/>
      <c r="C331" s="332"/>
      <c r="D331" s="77"/>
      <c r="E331" s="27"/>
      <c r="F331" s="27"/>
      <c r="G331" s="27" t="s">
        <v>460</v>
      </c>
      <c r="H331" s="96" t="s">
        <v>457</v>
      </c>
      <c r="J331" s="26"/>
      <c r="K331" s="38"/>
      <c r="L331" s="38"/>
      <c r="M331" s="38"/>
      <c r="N331" s="38"/>
    </row>
    <row r="332" spans="1:14" s="4" customFormat="1" ht="23.25">
      <c r="A332" s="332" t="s">
        <v>455</v>
      </c>
      <c r="B332" s="332"/>
      <c r="C332" s="332"/>
      <c r="D332" s="77"/>
      <c r="E332" s="77"/>
      <c r="F332" s="27"/>
      <c r="G332" s="27" t="s">
        <v>458</v>
      </c>
      <c r="H332" s="96" t="s">
        <v>459</v>
      </c>
      <c r="I332" s="27"/>
    </row>
    <row r="333" spans="1:14" s="4" customFormat="1" ht="23.25">
      <c r="A333" s="332" t="s">
        <v>257</v>
      </c>
      <c r="B333" s="332"/>
      <c r="C333" s="264"/>
      <c r="D333" s="77"/>
      <c r="E333" s="77"/>
      <c r="F333" s="27"/>
      <c r="G333" s="27"/>
      <c r="H333" s="96" t="s">
        <v>346</v>
      </c>
      <c r="I333" s="27"/>
    </row>
    <row r="334" spans="1:14" s="4" customFormat="1" ht="23.25">
      <c r="A334" s="54" t="s">
        <v>236</v>
      </c>
      <c r="B334" s="31"/>
      <c r="C334" s="26"/>
      <c r="D334" s="26"/>
      <c r="E334" s="26"/>
      <c r="F334" s="26"/>
      <c r="G334" s="26"/>
      <c r="H334" s="106" t="s">
        <v>260</v>
      </c>
      <c r="I334" s="26"/>
    </row>
    <row r="335" spans="1:14" s="4" customFormat="1" ht="23.25">
      <c r="B335" s="26"/>
      <c r="C335" s="26"/>
      <c r="D335" s="26"/>
      <c r="E335" s="26"/>
      <c r="F335" s="26"/>
      <c r="G335" s="26"/>
      <c r="H335" s="26" t="s">
        <v>258</v>
      </c>
      <c r="I335" s="26"/>
    </row>
    <row r="336" spans="1:14" s="4" customFormat="1" ht="23.25">
      <c r="A336" s="31" t="s">
        <v>259</v>
      </c>
      <c r="B336" s="26"/>
      <c r="C336" s="26"/>
      <c r="D336" s="26"/>
      <c r="E336" s="26"/>
      <c r="F336" s="26"/>
      <c r="G336" s="26"/>
      <c r="H336" s="26"/>
      <c r="I336" s="26"/>
    </row>
  </sheetData>
  <mergeCells count="85">
    <mergeCell ref="A330:C330"/>
    <mergeCell ref="A331:C331"/>
    <mergeCell ref="A332:C332"/>
    <mergeCell ref="A333:B333"/>
    <mergeCell ref="A305:C305"/>
    <mergeCell ref="A306:C306"/>
    <mergeCell ref="A275:B275"/>
    <mergeCell ref="A136:B136"/>
    <mergeCell ref="A161:C161"/>
    <mergeCell ref="A162:C162"/>
    <mergeCell ref="A264:C264"/>
    <mergeCell ref="A265:C265"/>
    <mergeCell ref="A216:B216"/>
    <mergeCell ref="A199:B199"/>
    <mergeCell ref="A163:C163"/>
    <mergeCell ref="A164:B164"/>
    <mergeCell ref="A174:B174"/>
    <mergeCell ref="A173:B173"/>
    <mergeCell ref="A235:C235"/>
    <mergeCell ref="A236:C236"/>
    <mergeCell ref="A237:C237"/>
    <mergeCell ref="A200:B200"/>
    <mergeCell ref="A296:B296"/>
    <mergeCell ref="A317:B317"/>
    <mergeCell ref="A307:C307"/>
    <mergeCell ref="A308:B308"/>
    <mergeCell ref="A238:B238"/>
    <mergeCell ref="A263:C263"/>
    <mergeCell ref="A295:B295"/>
    <mergeCell ref="A316:B316"/>
    <mergeCell ref="A274:B274"/>
    <mergeCell ref="A245:B245"/>
    <mergeCell ref="A266:B266"/>
    <mergeCell ref="A286:C286"/>
    <mergeCell ref="A287:C287"/>
    <mergeCell ref="A288:C288"/>
    <mergeCell ref="A246:B246"/>
    <mergeCell ref="A289:B289"/>
    <mergeCell ref="A224:B224"/>
    <mergeCell ref="A213:C213"/>
    <mergeCell ref="A214:C214"/>
    <mergeCell ref="A215:C215"/>
    <mergeCell ref="A223:B223"/>
    <mergeCell ref="A2:B2"/>
    <mergeCell ref="A3:B3"/>
    <mergeCell ref="A29:B29"/>
    <mergeCell ref="A53:B53"/>
    <mergeCell ref="A27:C27"/>
    <mergeCell ref="A52:B52"/>
    <mergeCell ref="A28:B28"/>
    <mergeCell ref="A45:B45"/>
    <mergeCell ref="A17:C17"/>
    <mergeCell ref="A18:C18"/>
    <mergeCell ref="A19:B19"/>
    <mergeCell ref="A42:C42"/>
    <mergeCell ref="A43:C43"/>
    <mergeCell ref="A44:C44"/>
    <mergeCell ref="A16:C16"/>
    <mergeCell ref="A60:C60"/>
    <mergeCell ref="A61:C61"/>
    <mergeCell ref="A62:C62"/>
    <mergeCell ref="A143:B143"/>
    <mergeCell ref="A189:C189"/>
    <mergeCell ref="A91:B91"/>
    <mergeCell ref="A133:C133"/>
    <mergeCell ref="A134:C134"/>
    <mergeCell ref="A135:C135"/>
    <mergeCell ref="A118:B118"/>
    <mergeCell ref="A110:C110"/>
    <mergeCell ref="A190:C190"/>
    <mergeCell ref="A191:C191"/>
    <mergeCell ref="A192:B192"/>
    <mergeCell ref="A144:B144"/>
    <mergeCell ref="A63:B63"/>
    <mergeCell ref="A88:C88"/>
    <mergeCell ref="A108:C108"/>
    <mergeCell ref="A117:B117"/>
    <mergeCell ref="A70:B70"/>
    <mergeCell ref="A89:C89"/>
    <mergeCell ref="A111:B111"/>
    <mergeCell ref="A109:C109"/>
    <mergeCell ref="A98:B98"/>
    <mergeCell ref="A71:B71"/>
    <mergeCell ref="A99:B99"/>
    <mergeCell ref="A90:C9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32"/>
  <sheetViews>
    <sheetView rightToLeft="1" topLeftCell="A23" zoomScale="90" zoomScaleNormal="90" workbookViewId="0">
      <selection activeCell="C50" sqref="C50"/>
    </sheetView>
  </sheetViews>
  <sheetFormatPr defaultColWidth="9.125" defaultRowHeight="14.25"/>
  <cols>
    <col min="1" max="1" width="27.75" style="4" customWidth="1"/>
    <col min="2" max="2" width="18.875" style="4" customWidth="1"/>
    <col min="3" max="3" width="16.625" style="4" customWidth="1"/>
    <col min="4" max="4" width="16.125" style="4" customWidth="1"/>
    <col min="5" max="5" width="16.75" style="4" customWidth="1"/>
    <col min="6" max="6" width="17.375" style="4" customWidth="1"/>
    <col min="7" max="8" width="17.875" style="4" customWidth="1"/>
    <col min="9" max="9" width="15.75" style="4" customWidth="1"/>
    <col min="10" max="10" width="14.75" style="4" customWidth="1"/>
    <col min="11" max="12" width="14.25" style="4" customWidth="1"/>
    <col min="13" max="13" width="16.75" style="4" customWidth="1"/>
    <col min="14" max="14" width="12.625" style="4" customWidth="1"/>
    <col min="15" max="15" width="10.875" style="4" customWidth="1"/>
    <col min="16" max="16" width="12.625" style="4" customWidth="1"/>
    <col min="17" max="17" width="13.625" style="4" customWidth="1"/>
    <col min="18" max="18" width="14.625" style="4" customWidth="1"/>
    <col min="19" max="19" width="16.875" style="4" customWidth="1"/>
    <col min="20" max="20" width="17" style="4" customWidth="1"/>
    <col min="21" max="21" width="14.625" style="4" customWidth="1"/>
    <col min="22" max="22" width="14.375" style="4" customWidth="1"/>
    <col min="23" max="23" width="15.375" style="4" customWidth="1"/>
    <col min="24" max="24" width="11.875" style="4" customWidth="1"/>
    <col min="25" max="25" width="10.25" style="4" customWidth="1"/>
    <col min="26" max="26" width="10.375" style="4" customWidth="1"/>
    <col min="27" max="27" width="10.875" style="4" customWidth="1"/>
    <col min="28" max="28" width="11" style="4" customWidth="1"/>
    <col min="29" max="29" width="10.375" style="4" customWidth="1"/>
    <col min="30" max="30" width="11" style="4" customWidth="1"/>
    <col min="31" max="33" width="9.125" style="4"/>
    <col min="34" max="34" width="11.75" style="4" customWidth="1"/>
    <col min="35" max="35" width="12.375" style="4" customWidth="1"/>
    <col min="36" max="36" width="10.75" style="4" customWidth="1"/>
    <col min="37" max="37" width="11.375" style="4" customWidth="1"/>
    <col min="38" max="38" width="10.25" style="4" customWidth="1"/>
    <col min="39" max="39" width="11.25" style="4" customWidth="1"/>
    <col min="40" max="40" width="12.125" style="4" customWidth="1"/>
    <col min="41" max="16384" width="9.125" style="4"/>
  </cols>
  <sheetData>
    <row r="2" spans="1:11" ht="19.5" customHeight="1">
      <c r="A2" s="26" t="s">
        <v>248</v>
      </c>
      <c r="J2" s="4" t="s">
        <v>249</v>
      </c>
    </row>
    <row r="3" spans="1:11" ht="19.5" customHeight="1" thickBot="1">
      <c r="A3" s="53" t="s">
        <v>230</v>
      </c>
      <c r="J3" s="4" t="s">
        <v>240</v>
      </c>
    </row>
    <row r="4" spans="1:11" ht="29.25" customHeight="1">
      <c r="A4" s="352" t="s">
        <v>0</v>
      </c>
      <c r="B4" s="350" t="s">
        <v>246</v>
      </c>
      <c r="C4" s="346" t="s">
        <v>247</v>
      </c>
      <c r="D4" s="346" t="s">
        <v>226</v>
      </c>
      <c r="E4" s="346" t="s">
        <v>227</v>
      </c>
      <c r="F4" s="346" t="s">
        <v>409</v>
      </c>
      <c r="G4" s="346" t="s">
        <v>410</v>
      </c>
      <c r="H4" s="355" t="s">
        <v>411</v>
      </c>
      <c r="I4" s="348" t="s">
        <v>228</v>
      </c>
      <c r="J4" s="343" t="s">
        <v>4</v>
      </c>
    </row>
    <row r="5" spans="1:11" ht="40.5" customHeight="1">
      <c r="A5" s="353"/>
      <c r="B5" s="351"/>
      <c r="C5" s="347"/>
      <c r="D5" s="347"/>
      <c r="E5" s="347"/>
      <c r="F5" s="347"/>
      <c r="G5" s="347"/>
      <c r="H5" s="356"/>
      <c r="I5" s="349"/>
      <c r="J5" s="344"/>
    </row>
    <row r="6" spans="1:11" ht="47.25" customHeight="1" thickBot="1">
      <c r="A6" s="354"/>
      <c r="B6" s="207" t="s">
        <v>239</v>
      </c>
      <c r="C6" s="208" t="s">
        <v>241</v>
      </c>
      <c r="D6" s="208" t="s">
        <v>242</v>
      </c>
      <c r="E6" s="208" t="s">
        <v>243</v>
      </c>
      <c r="F6" s="208" t="s">
        <v>238</v>
      </c>
      <c r="G6" s="208" t="s">
        <v>237</v>
      </c>
      <c r="H6" s="209" t="s">
        <v>237</v>
      </c>
      <c r="I6" s="209" t="s">
        <v>244</v>
      </c>
      <c r="J6" s="345"/>
    </row>
    <row r="7" spans="1:11" ht="17.25" customHeight="1">
      <c r="A7" s="210" t="s">
        <v>6</v>
      </c>
      <c r="B7" s="83">
        <v>38</v>
      </c>
      <c r="C7" s="61">
        <v>6</v>
      </c>
      <c r="D7" s="61">
        <v>79</v>
      </c>
      <c r="E7" s="61">
        <v>55</v>
      </c>
      <c r="F7" s="99">
        <v>5.5</v>
      </c>
      <c r="G7" s="61">
        <v>7.5</v>
      </c>
      <c r="H7" s="102">
        <v>0.7</v>
      </c>
      <c r="I7" s="86">
        <v>30</v>
      </c>
      <c r="J7" s="215" t="s">
        <v>9</v>
      </c>
    </row>
    <row r="8" spans="1:11" ht="15.75">
      <c r="A8" s="211" t="s">
        <v>10</v>
      </c>
      <c r="B8" s="84">
        <v>6</v>
      </c>
      <c r="C8" s="60">
        <v>72</v>
      </c>
      <c r="D8" s="60">
        <v>6</v>
      </c>
      <c r="E8" s="60">
        <v>45</v>
      </c>
      <c r="F8" s="98">
        <v>2.1</v>
      </c>
      <c r="G8" s="60">
        <v>2.1</v>
      </c>
      <c r="H8" s="88">
        <v>3.3</v>
      </c>
      <c r="I8" s="87">
        <v>85</v>
      </c>
      <c r="J8" s="216" t="s">
        <v>13</v>
      </c>
    </row>
    <row r="9" spans="1:11" ht="15.75">
      <c r="A9" s="211" t="s">
        <v>14</v>
      </c>
      <c r="B9" s="84">
        <v>71</v>
      </c>
      <c r="C9" s="60">
        <v>24</v>
      </c>
      <c r="D9" s="60">
        <v>54</v>
      </c>
      <c r="E9" s="60">
        <v>84</v>
      </c>
      <c r="F9" s="98">
        <v>2</v>
      </c>
      <c r="G9" s="60">
        <v>16.5</v>
      </c>
      <c r="H9" s="88">
        <v>4.2</v>
      </c>
      <c r="I9" s="87">
        <v>130</v>
      </c>
      <c r="J9" s="216" t="s">
        <v>16</v>
      </c>
    </row>
    <row r="10" spans="1:11" ht="15.75">
      <c r="A10" s="211" t="s">
        <v>17</v>
      </c>
      <c r="B10" s="84">
        <v>16</v>
      </c>
      <c r="C10" s="60">
        <v>5</v>
      </c>
      <c r="D10" s="60">
        <v>41</v>
      </c>
      <c r="E10" s="60">
        <v>11</v>
      </c>
      <c r="F10" s="98">
        <v>15.7</v>
      </c>
      <c r="G10" s="60">
        <v>27.3</v>
      </c>
      <c r="H10" s="88">
        <v>3.6</v>
      </c>
      <c r="I10" s="87">
        <v>142</v>
      </c>
      <c r="J10" s="216" t="s">
        <v>19</v>
      </c>
    </row>
    <row r="11" spans="1:11" ht="15.75">
      <c r="A11" s="211" t="s">
        <v>20</v>
      </c>
      <c r="B11" s="84">
        <v>118</v>
      </c>
      <c r="C11" s="60">
        <v>149</v>
      </c>
      <c r="D11" s="60">
        <v>327</v>
      </c>
      <c r="E11" s="60">
        <v>249</v>
      </c>
      <c r="F11" s="98">
        <v>24.7</v>
      </c>
      <c r="G11" s="60">
        <v>19.399999999999999</v>
      </c>
      <c r="H11" s="88">
        <v>15.6</v>
      </c>
      <c r="I11" s="87">
        <v>400</v>
      </c>
      <c r="J11" s="216" t="s">
        <v>22</v>
      </c>
    </row>
    <row r="12" spans="1:11" ht="15.75">
      <c r="A12" s="211" t="s">
        <v>23</v>
      </c>
      <c r="B12" s="84">
        <v>109</v>
      </c>
      <c r="C12" s="60">
        <v>72</v>
      </c>
      <c r="D12" s="60">
        <v>78</v>
      </c>
      <c r="E12" s="60">
        <v>50</v>
      </c>
      <c r="F12" s="100">
        <v>39.299999999999997</v>
      </c>
      <c r="G12" s="60">
        <v>50.4</v>
      </c>
      <c r="H12" s="88">
        <v>4</v>
      </c>
      <c r="I12" s="88">
        <v>100</v>
      </c>
      <c r="J12" s="216" t="s">
        <v>26</v>
      </c>
    </row>
    <row r="13" spans="1:11" ht="15.75">
      <c r="A13" s="211" t="s">
        <v>225</v>
      </c>
      <c r="B13" s="62" t="s">
        <v>229</v>
      </c>
      <c r="C13" s="62" t="s">
        <v>229</v>
      </c>
      <c r="D13" s="62" t="s">
        <v>229</v>
      </c>
      <c r="E13" s="62" t="s">
        <v>229</v>
      </c>
      <c r="F13" s="62" t="s">
        <v>229</v>
      </c>
      <c r="G13" s="62" t="s">
        <v>229</v>
      </c>
      <c r="H13" s="62" t="s">
        <v>229</v>
      </c>
      <c r="I13" s="62" t="s">
        <v>229</v>
      </c>
      <c r="J13" s="216" t="s">
        <v>28</v>
      </c>
      <c r="K13" s="39"/>
    </row>
    <row r="14" spans="1:11" ht="15.75">
      <c r="A14" s="211" t="s">
        <v>29</v>
      </c>
      <c r="B14" s="84">
        <v>44</v>
      </c>
      <c r="C14" s="60">
        <v>73</v>
      </c>
      <c r="D14" s="60">
        <v>85</v>
      </c>
      <c r="E14" s="60">
        <v>76</v>
      </c>
      <c r="F14" s="98">
        <v>20.6</v>
      </c>
      <c r="G14" s="60">
        <v>39.700000000000003</v>
      </c>
      <c r="H14" s="88">
        <v>14.6</v>
      </c>
      <c r="I14" s="87">
        <v>300</v>
      </c>
      <c r="J14" s="216" t="s">
        <v>32</v>
      </c>
      <c r="K14" s="39"/>
    </row>
    <row r="15" spans="1:11" ht="15.75">
      <c r="A15" s="211" t="s">
        <v>33</v>
      </c>
      <c r="B15" s="84">
        <v>84</v>
      </c>
      <c r="C15" s="60">
        <v>48</v>
      </c>
      <c r="D15" s="60">
        <v>141</v>
      </c>
      <c r="E15" s="60">
        <v>149</v>
      </c>
      <c r="F15" s="98">
        <v>46.4</v>
      </c>
      <c r="G15" s="60">
        <v>34.5</v>
      </c>
      <c r="H15" s="88">
        <v>30.2</v>
      </c>
      <c r="I15" s="87">
        <v>742</v>
      </c>
      <c r="J15" s="216" t="s">
        <v>36</v>
      </c>
    </row>
    <row r="16" spans="1:11" ht="15.75">
      <c r="A16" s="211" t="s">
        <v>37</v>
      </c>
      <c r="B16" s="84">
        <v>50</v>
      </c>
      <c r="C16" s="60">
        <v>3</v>
      </c>
      <c r="D16" s="60">
        <v>80</v>
      </c>
      <c r="E16" s="60">
        <v>27</v>
      </c>
      <c r="F16" s="98">
        <v>19.5</v>
      </c>
      <c r="G16" s="60">
        <v>24.8</v>
      </c>
      <c r="H16" s="88">
        <v>8.3000000000000007</v>
      </c>
      <c r="I16" s="87">
        <v>144</v>
      </c>
      <c r="J16" s="216" t="s">
        <v>40</v>
      </c>
    </row>
    <row r="17" spans="1:10" ht="15.75">
      <c r="A17" s="211" t="s">
        <v>41</v>
      </c>
      <c r="B17" s="84">
        <v>162</v>
      </c>
      <c r="C17" s="60">
        <v>190</v>
      </c>
      <c r="D17" s="60">
        <v>144</v>
      </c>
      <c r="E17" s="60">
        <v>132</v>
      </c>
      <c r="F17" s="100">
        <v>39.6</v>
      </c>
      <c r="G17" s="60">
        <v>45.5</v>
      </c>
      <c r="H17" s="88">
        <v>17.8</v>
      </c>
      <c r="I17" s="88">
        <v>420</v>
      </c>
      <c r="J17" s="216" t="s">
        <v>106</v>
      </c>
    </row>
    <row r="18" spans="1:10" ht="15.75">
      <c r="A18" s="211" t="s">
        <v>45</v>
      </c>
      <c r="B18" s="84">
        <v>85</v>
      </c>
      <c r="C18" s="60">
        <v>504</v>
      </c>
      <c r="D18" s="60">
        <v>131</v>
      </c>
      <c r="E18" s="60">
        <v>176</v>
      </c>
      <c r="F18" s="98">
        <v>46.6</v>
      </c>
      <c r="G18" s="60">
        <v>26.8</v>
      </c>
      <c r="H18" s="88">
        <v>75</v>
      </c>
      <c r="I18" s="87">
        <v>500</v>
      </c>
      <c r="J18" s="216" t="s">
        <v>47</v>
      </c>
    </row>
    <row r="19" spans="1:10" ht="15.75">
      <c r="A19" s="211" t="s">
        <v>141</v>
      </c>
      <c r="B19" s="84">
        <v>52</v>
      </c>
      <c r="C19" s="60">
        <v>7</v>
      </c>
      <c r="D19" s="60">
        <v>70</v>
      </c>
      <c r="E19" s="60">
        <v>7</v>
      </c>
      <c r="F19" s="98">
        <v>10.9</v>
      </c>
      <c r="G19" s="60">
        <v>16.399999999999999</v>
      </c>
      <c r="H19" s="88">
        <v>4.5</v>
      </c>
      <c r="I19" s="87">
        <v>124</v>
      </c>
      <c r="J19" s="216" t="s">
        <v>50</v>
      </c>
    </row>
    <row r="20" spans="1:10" ht="15.75">
      <c r="A20" s="211" t="s">
        <v>51</v>
      </c>
      <c r="B20" s="62" t="s">
        <v>229</v>
      </c>
      <c r="C20" s="62" t="s">
        <v>229</v>
      </c>
      <c r="D20" s="62" t="s">
        <v>229</v>
      </c>
      <c r="E20" s="62" t="s">
        <v>229</v>
      </c>
      <c r="F20" s="62" t="s">
        <v>229</v>
      </c>
      <c r="G20" s="62" t="s">
        <v>229</v>
      </c>
      <c r="H20" s="62" t="s">
        <v>229</v>
      </c>
      <c r="I20" s="62" t="s">
        <v>229</v>
      </c>
      <c r="J20" s="216" t="s">
        <v>53</v>
      </c>
    </row>
    <row r="21" spans="1:10" ht="15.75">
      <c r="A21" s="211" t="s">
        <v>54</v>
      </c>
      <c r="B21" s="84">
        <v>25</v>
      </c>
      <c r="C21" s="60">
        <v>10</v>
      </c>
      <c r="D21" s="60">
        <v>48</v>
      </c>
      <c r="E21" s="60">
        <v>72</v>
      </c>
      <c r="F21" s="100">
        <v>15.9</v>
      </c>
      <c r="G21" s="60">
        <v>23.3</v>
      </c>
      <c r="H21" s="88">
        <v>6.3</v>
      </c>
      <c r="I21" s="88">
        <v>290</v>
      </c>
      <c r="J21" s="216" t="s">
        <v>56</v>
      </c>
    </row>
    <row r="22" spans="1:10" ht="15.75">
      <c r="A22" s="211" t="s">
        <v>57</v>
      </c>
      <c r="B22" s="84">
        <v>96</v>
      </c>
      <c r="C22" s="60">
        <v>72</v>
      </c>
      <c r="D22" s="60">
        <v>89</v>
      </c>
      <c r="E22" s="60">
        <v>96</v>
      </c>
      <c r="F22" s="98">
        <v>25.1</v>
      </c>
      <c r="G22" s="60">
        <v>20.5</v>
      </c>
      <c r="H22" s="88">
        <v>8</v>
      </c>
      <c r="I22" s="87">
        <v>332</v>
      </c>
      <c r="J22" s="216" t="s">
        <v>59</v>
      </c>
    </row>
    <row r="23" spans="1:10" ht="15.75">
      <c r="A23" s="211" t="s">
        <v>60</v>
      </c>
      <c r="B23" s="84">
        <v>96</v>
      </c>
      <c r="C23" s="60">
        <v>48</v>
      </c>
      <c r="D23" s="60">
        <v>180</v>
      </c>
      <c r="E23" s="60">
        <v>72</v>
      </c>
      <c r="F23" s="98">
        <v>17.100000000000001</v>
      </c>
      <c r="G23" s="60">
        <v>29</v>
      </c>
      <c r="H23" s="88">
        <v>4.2</v>
      </c>
      <c r="I23" s="87">
        <v>135</v>
      </c>
      <c r="J23" s="216" t="s">
        <v>62</v>
      </c>
    </row>
    <row r="24" spans="1:10" ht="15.75">
      <c r="A24" s="211" t="s">
        <v>63</v>
      </c>
      <c r="B24" s="84">
        <v>72</v>
      </c>
      <c r="C24" s="60">
        <v>72</v>
      </c>
      <c r="D24" s="60">
        <v>79</v>
      </c>
      <c r="E24" s="60">
        <v>96</v>
      </c>
      <c r="F24" s="98">
        <v>24</v>
      </c>
      <c r="G24" s="60">
        <v>26.5</v>
      </c>
      <c r="H24" s="88">
        <v>2.1</v>
      </c>
      <c r="I24" s="87">
        <v>60</v>
      </c>
      <c r="J24" s="216" t="s">
        <v>65</v>
      </c>
    </row>
    <row r="25" spans="1:10" ht="15.75">
      <c r="A25" s="211" t="s">
        <v>66</v>
      </c>
      <c r="B25" s="84">
        <v>48</v>
      </c>
      <c r="C25" s="60">
        <v>88</v>
      </c>
      <c r="D25" s="60">
        <v>240</v>
      </c>
      <c r="E25" s="60">
        <v>265</v>
      </c>
      <c r="F25" s="98">
        <v>10.8</v>
      </c>
      <c r="G25" s="60">
        <v>23.1</v>
      </c>
      <c r="H25" s="88">
        <v>4.2</v>
      </c>
      <c r="I25" s="87">
        <v>1000</v>
      </c>
      <c r="J25" s="216" t="s">
        <v>68</v>
      </c>
    </row>
    <row r="26" spans="1:10" ht="15.75">
      <c r="A26" s="211" t="s">
        <v>69</v>
      </c>
      <c r="B26" s="84">
        <v>19</v>
      </c>
      <c r="C26" s="60">
        <v>26</v>
      </c>
      <c r="D26" s="60">
        <v>106</v>
      </c>
      <c r="E26" s="60">
        <v>26</v>
      </c>
      <c r="F26" s="98">
        <v>6.5</v>
      </c>
      <c r="G26" s="60">
        <v>24.2</v>
      </c>
      <c r="H26" s="88">
        <v>4.5</v>
      </c>
      <c r="I26" s="87">
        <v>116</v>
      </c>
      <c r="J26" s="216" t="s">
        <v>71</v>
      </c>
    </row>
    <row r="27" spans="1:10" ht="15.75">
      <c r="A27" s="211" t="s">
        <v>72</v>
      </c>
      <c r="B27" s="84">
        <v>62</v>
      </c>
      <c r="C27" s="60">
        <v>51</v>
      </c>
      <c r="D27" s="60">
        <v>69</v>
      </c>
      <c r="E27" s="60">
        <v>64</v>
      </c>
      <c r="F27" s="98">
        <v>31.2</v>
      </c>
      <c r="G27" s="60">
        <v>9.5</v>
      </c>
      <c r="H27" s="88">
        <v>3.8</v>
      </c>
      <c r="I27" s="87">
        <v>400</v>
      </c>
      <c r="J27" s="216" t="s">
        <v>75</v>
      </c>
    </row>
    <row r="28" spans="1:10" ht="16.5" thickBot="1">
      <c r="A28" s="212" t="s">
        <v>85</v>
      </c>
      <c r="B28" s="85">
        <v>69</v>
      </c>
      <c r="C28" s="62">
        <v>81</v>
      </c>
      <c r="D28" s="62">
        <v>228</v>
      </c>
      <c r="E28" s="62">
        <v>122</v>
      </c>
      <c r="F28" s="101">
        <v>15.1</v>
      </c>
      <c r="G28" s="62">
        <v>32.5</v>
      </c>
      <c r="H28" s="103">
        <v>4.4000000000000004</v>
      </c>
      <c r="I28" s="89">
        <v>390</v>
      </c>
      <c r="J28" s="217" t="s">
        <v>86</v>
      </c>
    </row>
    <row r="29" spans="1:10" ht="16.5" thickBot="1">
      <c r="A29" s="213" t="s">
        <v>232</v>
      </c>
      <c r="B29" s="218">
        <f>AVERAGE(B7:B28)</f>
        <v>66.099999999999994</v>
      </c>
      <c r="C29" s="219">
        <f t="shared" ref="C29:E29" si="0">AVERAGE(C7:C28)</f>
        <v>80.05</v>
      </c>
      <c r="D29" s="219">
        <f t="shared" si="0"/>
        <v>113.75</v>
      </c>
      <c r="E29" s="219">
        <f t="shared" si="0"/>
        <v>93.7</v>
      </c>
      <c r="F29" s="220">
        <f t="shared" ref="F29" si="1">AVERAGE(F7:F28)</f>
        <v>20.93</v>
      </c>
      <c r="G29" s="220">
        <f t="shared" ref="G29:I29" si="2">AVERAGE(G7:G28)</f>
        <v>24.975000000000001</v>
      </c>
      <c r="H29" s="220">
        <f t="shared" si="2"/>
        <v>10.965</v>
      </c>
      <c r="I29" s="221">
        <f t="shared" si="2"/>
        <v>292</v>
      </c>
      <c r="J29" s="164" t="s">
        <v>266</v>
      </c>
    </row>
    <row r="30" spans="1:10" ht="16.5" thickBot="1">
      <c r="A30" s="214" t="s">
        <v>231</v>
      </c>
      <c r="B30" s="222">
        <v>54.457142857142848</v>
      </c>
      <c r="C30" s="223">
        <v>55.842857142857142</v>
      </c>
      <c r="D30" s="223">
        <v>76</v>
      </c>
      <c r="E30" s="223">
        <v>68.357142857142861</v>
      </c>
      <c r="F30" s="224">
        <v>16</v>
      </c>
      <c r="G30" s="224">
        <v>26</v>
      </c>
      <c r="H30" s="225"/>
      <c r="I30" s="226">
        <v>179.87142857142857</v>
      </c>
      <c r="J30" s="214" t="s">
        <v>245</v>
      </c>
    </row>
    <row r="31" spans="1:10">
      <c r="A31" s="4" t="s">
        <v>407</v>
      </c>
      <c r="J31" s="4" t="s">
        <v>408</v>
      </c>
    </row>
    <row r="32" spans="1:10" ht="15">
      <c r="A32" s="4" t="s">
        <v>462</v>
      </c>
      <c r="I32" s="4" t="s">
        <v>461</v>
      </c>
      <c r="J32" s="397" t="s">
        <v>452</v>
      </c>
    </row>
  </sheetData>
  <mergeCells count="10">
    <mergeCell ref="B4:B5"/>
    <mergeCell ref="E4:E5"/>
    <mergeCell ref="A4:A6"/>
    <mergeCell ref="F4:F5"/>
    <mergeCell ref="H4:H5"/>
    <mergeCell ref="J4:J6"/>
    <mergeCell ref="G4:G5"/>
    <mergeCell ref="I4:I5"/>
    <mergeCell ref="C4:C5"/>
    <mergeCell ref="D4:D5"/>
  </mergeCells>
  <conditionalFormatting sqref="A7:A28">
    <cfRule type="cellIs" dxfId="4" priority="38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XW65"/>
  <sheetViews>
    <sheetView rightToLeft="1" tabSelected="1" topLeftCell="H9" workbookViewId="0">
      <selection activeCell="F6" sqref="F6:G6"/>
    </sheetView>
  </sheetViews>
  <sheetFormatPr defaultColWidth="9.125" defaultRowHeight="13.5"/>
  <cols>
    <col min="1" max="1" width="13" style="227" customWidth="1"/>
    <col min="2" max="2" width="19.75" style="227" customWidth="1"/>
    <col min="3" max="3" width="21.375" style="227" customWidth="1"/>
    <col min="4" max="4" width="27.125" style="227" customWidth="1"/>
    <col min="5" max="5" width="25.25" style="227" customWidth="1"/>
    <col min="6" max="6" width="21.75" style="227" customWidth="1"/>
    <col min="7" max="7" width="20.625" style="227" customWidth="1"/>
    <col min="8" max="8" width="25.875" style="227" customWidth="1"/>
    <col min="9" max="9" width="24.75" style="227" customWidth="1"/>
    <col min="10" max="10" width="20.75" style="227" customWidth="1"/>
    <col min="11" max="11" width="24" style="227" customWidth="1"/>
    <col min="12" max="12" width="14.375" style="227" customWidth="1"/>
    <col min="13" max="13" width="15.625" style="227" customWidth="1"/>
    <col min="14" max="14" width="19.625" style="227" customWidth="1"/>
    <col min="15" max="15" width="21.75" style="227" customWidth="1"/>
    <col min="16" max="16" width="16.875" style="227" customWidth="1"/>
    <col min="17" max="17" width="14.625" style="227" customWidth="1"/>
    <col min="18" max="18" width="12.875" style="227" customWidth="1"/>
    <col min="19" max="19" width="16.375" style="227" customWidth="1"/>
    <col min="20" max="20" width="13" style="227" customWidth="1"/>
    <col min="21" max="16384" width="9.125" style="227"/>
  </cols>
  <sheetData>
    <row r="1" spans="1:15">
      <c r="L1" s="228"/>
    </row>
    <row r="2" spans="1:15">
      <c r="A2" s="227" t="s">
        <v>443</v>
      </c>
    </row>
    <row r="3" spans="1:15">
      <c r="L3" s="227" t="s">
        <v>447</v>
      </c>
    </row>
    <row r="4" spans="1:15" ht="15.75" customHeight="1" thickBot="1">
      <c r="A4" s="364" t="s">
        <v>128</v>
      </c>
      <c r="B4" s="364"/>
      <c r="C4" s="364"/>
      <c r="D4" s="229"/>
      <c r="E4" s="229"/>
      <c r="F4" s="229"/>
      <c r="G4" s="229"/>
      <c r="H4" s="229"/>
      <c r="I4" s="229"/>
      <c r="J4" s="229"/>
      <c r="K4" s="363" t="s">
        <v>129</v>
      </c>
      <c r="L4" s="363"/>
      <c r="M4" s="229"/>
      <c r="N4" s="229"/>
      <c r="O4" s="229"/>
    </row>
    <row r="5" spans="1:15" ht="14.25" thickBot="1">
      <c r="A5" s="357" t="s">
        <v>0</v>
      </c>
      <c r="B5" s="367" t="s">
        <v>425</v>
      </c>
      <c r="C5" s="368"/>
      <c r="D5" s="367" t="s">
        <v>429</v>
      </c>
      <c r="E5" s="378"/>
      <c r="F5" s="369" t="s">
        <v>428</v>
      </c>
      <c r="G5" s="370"/>
      <c r="H5" s="369" t="s">
        <v>426</v>
      </c>
      <c r="I5" s="370"/>
      <c r="J5" s="369" t="s">
        <v>427</v>
      </c>
      <c r="K5" s="370"/>
      <c r="L5" s="371" t="s">
        <v>4</v>
      </c>
    </row>
    <row r="6" spans="1:15" ht="14.25" thickBot="1">
      <c r="A6" s="358"/>
      <c r="B6" s="365" t="s">
        <v>464</v>
      </c>
      <c r="C6" s="366"/>
      <c r="D6" s="365" t="s">
        <v>465</v>
      </c>
      <c r="E6" s="374"/>
      <c r="F6" s="369" t="s">
        <v>463</v>
      </c>
      <c r="G6" s="370"/>
      <c r="H6" s="365" t="s">
        <v>423</v>
      </c>
      <c r="I6" s="366"/>
      <c r="J6" s="374" t="s">
        <v>422</v>
      </c>
      <c r="K6" s="366"/>
      <c r="L6" s="372"/>
    </row>
    <row r="7" spans="1:15" ht="14.25" thickBot="1">
      <c r="A7" s="359"/>
      <c r="B7" s="249">
        <v>2016</v>
      </c>
      <c r="C7" s="249">
        <v>2017</v>
      </c>
      <c r="D7" s="249">
        <v>2016</v>
      </c>
      <c r="E7" s="249">
        <v>2017</v>
      </c>
      <c r="F7" s="249">
        <v>2016</v>
      </c>
      <c r="G7" s="251">
        <v>2017</v>
      </c>
      <c r="H7" s="249">
        <v>2016</v>
      </c>
      <c r="I7" s="249">
        <v>2017</v>
      </c>
      <c r="J7" s="251">
        <v>2016</v>
      </c>
      <c r="K7" s="249">
        <v>2017</v>
      </c>
      <c r="L7" s="373"/>
    </row>
    <row r="8" spans="1:15" ht="14.25" thickBot="1">
      <c r="A8" s="239" t="s">
        <v>6</v>
      </c>
      <c r="B8" s="259">
        <v>60.14</v>
      </c>
      <c r="C8" s="230">
        <v>72.849999999999994</v>
      </c>
      <c r="D8" s="231">
        <v>10.94</v>
      </c>
      <c r="E8" s="254">
        <f>0.4*'ناتج محلي اجمالي وزراعي ج6'!G7/100</f>
        <v>9.1542840000000005</v>
      </c>
      <c r="F8" s="254">
        <f>0.42887324*1000</f>
        <v>428.87324000000001</v>
      </c>
      <c r="G8" s="231">
        <v>475.21127000000001</v>
      </c>
      <c r="H8" s="254">
        <v>32499.15</v>
      </c>
      <c r="I8" s="231">
        <v>35085.49</v>
      </c>
      <c r="J8" s="232">
        <f t="shared" ref="J8:K11" si="0">F8/H8*100</f>
        <v>1.3196444830095557</v>
      </c>
      <c r="K8" s="232">
        <f t="shared" si="0"/>
        <v>1.354438173729368</v>
      </c>
      <c r="L8" s="240" t="s">
        <v>9</v>
      </c>
    </row>
    <row r="9" spans="1:15" ht="14.25" thickBot="1">
      <c r="A9" s="239" t="s">
        <v>10</v>
      </c>
      <c r="B9" s="259"/>
      <c r="C9" s="230"/>
      <c r="D9" s="230">
        <f>0.9/100*'ناتج محلي اجمالي وزراعي ج6'!F8</f>
        <v>24.937344645492669</v>
      </c>
      <c r="E9" s="230">
        <f>0.9/100*'ناتج محلي اجمالي وزراعي ج6'!G8</f>
        <v>26.273563318670064</v>
      </c>
      <c r="F9" s="258">
        <v>424.50646999999998</v>
      </c>
      <c r="G9" s="256">
        <v>374.13206000000002</v>
      </c>
      <c r="H9" s="233">
        <v>376087.41</v>
      </c>
      <c r="I9" s="233">
        <v>396028.32</v>
      </c>
      <c r="J9" s="232">
        <f t="shared" si="0"/>
        <v>0.11287441661500978</v>
      </c>
      <c r="K9" s="232">
        <f t="shared" si="0"/>
        <v>9.4471036818781037E-2</v>
      </c>
      <c r="L9" s="241" t="s">
        <v>13</v>
      </c>
    </row>
    <row r="10" spans="1:15" ht="14.25" thickBot="1">
      <c r="A10" s="239" t="s">
        <v>14</v>
      </c>
      <c r="B10" s="255"/>
      <c r="C10" s="234"/>
      <c r="D10" s="254">
        <f>0.1*'ناتج محلي اجمالي وزراعي ج6'!F9/100</f>
        <v>0.10467600000000001</v>
      </c>
      <c r="E10" s="254">
        <f>0.1*'ناتج محلي اجمالي وزراعي ج6'!G9/100</f>
        <v>0.11473628801476279</v>
      </c>
      <c r="F10" s="258">
        <v>16.223400000000002</v>
      </c>
      <c r="G10" s="256">
        <v>21.542549999999999</v>
      </c>
      <c r="H10" s="236">
        <v>21443.35</v>
      </c>
      <c r="I10" s="235">
        <v>23135.899999999998</v>
      </c>
      <c r="J10" s="232">
        <f t="shared" si="0"/>
        <v>7.5657021873914307E-2</v>
      </c>
      <c r="K10" s="232">
        <f t="shared" si="0"/>
        <v>9.311308399500344E-2</v>
      </c>
      <c r="L10" s="241" t="s">
        <v>16</v>
      </c>
    </row>
    <row r="11" spans="1:15" ht="14.25" thickBot="1">
      <c r="A11" s="239" t="s">
        <v>17</v>
      </c>
      <c r="B11" s="255">
        <v>1006.502034</v>
      </c>
      <c r="C11" s="234">
        <v>1075.486866</v>
      </c>
      <c r="D11" s="236">
        <f>0.6/100*'ناتج محلي اجمالي وزراعي ج6'!F10</f>
        <v>20.555375999999999</v>
      </c>
      <c r="E11" s="236">
        <f>0.6/100*'ناتج محلي اجمالي وزراعي ج6'!G10</f>
        <v>21.573</v>
      </c>
      <c r="F11" s="236">
        <v>1081.2601999999999</v>
      </c>
      <c r="G11" s="235">
        <v>1093.10987</v>
      </c>
      <c r="H11" s="236">
        <v>23990.11</v>
      </c>
      <c r="I11" s="235">
        <v>23965.55</v>
      </c>
      <c r="J11" s="232">
        <f t="shared" si="0"/>
        <v>4.5071081374783191</v>
      </c>
      <c r="K11" s="232">
        <f t="shared" si="0"/>
        <v>4.5611716401250968</v>
      </c>
      <c r="L11" s="241" t="s">
        <v>19</v>
      </c>
    </row>
    <row r="12" spans="1:15" ht="14.25" thickBot="1">
      <c r="A12" s="239" t="s">
        <v>20</v>
      </c>
      <c r="B12" s="255">
        <v>0.31572212065813526</v>
      </c>
      <c r="C12" s="234">
        <v>0.28802559414990864</v>
      </c>
      <c r="D12" s="236">
        <f>0.1/100*'ناتج محلي اجمالي وزراعي ج6'!F11</f>
        <v>19.5514752900338</v>
      </c>
      <c r="E12" s="236">
        <f>0.1/100*'ناتج محلي اجمالي وزراعي ج6'!G11</f>
        <v>20.565068493150687</v>
      </c>
      <c r="F12" s="236"/>
      <c r="G12" s="257"/>
      <c r="H12" s="233"/>
      <c r="I12" s="233"/>
      <c r="J12" s="252"/>
      <c r="K12" s="233"/>
      <c r="L12" s="241" t="s">
        <v>22</v>
      </c>
    </row>
    <row r="13" spans="1:15" ht="14.25" thickBot="1">
      <c r="A13" s="239" t="s">
        <v>225</v>
      </c>
      <c r="B13" s="255"/>
      <c r="C13" s="234"/>
      <c r="D13" s="233"/>
      <c r="E13" s="236"/>
      <c r="F13" s="236"/>
      <c r="G13" s="257"/>
      <c r="H13" s="233"/>
      <c r="I13" s="233"/>
      <c r="J13" s="252"/>
      <c r="K13" s="233"/>
      <c r="L13" s="241" t="s">
        <v>28</v>
      </c>
    </row>
    <row r="14" spans="1:15">
      <c r="A14" s="242" t="s">
        <v>23</v>
      </c>
      <c r="B14" s="255"/>
      <c r="C14" s="234"/>
      <c r="D14" s="236"/>
      <c r="E14" s="236"/>
      <c r="F14" s="236"/>
      <c r="G14" s="235"/>
      <c r="H14" s="236"/>
      <c r="I14" s="235"/>
      <c r="J14" s="235"/>
      <c r="K14" s="235"/>
      <c r="L14" s="241" t="s">
        <v>26</v>
      </c>
    </row>
    <row r="15" spans="1:15" ht="14.25" thickBot="1">
      <c r="A15" s="239" t="s">
        <v>29</v>
      </c>
      <c r="B15" s="250"/>
      <c r="C15" s="230"/>
      <c r="D15" s="236">
        <v>13</v>
      </c>
      <c r="E15" s="236">
        <v>13</v>
      </c>
      <c r="F15" s="236">
        <f>12777.736*'اسعار الصرف ج1'!$D$13</f>
        <v>3411.6555120000003</v>
      </c>
      <c r="G15" s="236">
        <f>12249.07742151*'اسعار الصرف ج1'!$E$13</f>
        <v>3266.4206457359996</v>
      </c>
      <c r="H15" s="236">
        <f>1400418.77943863*'اسعار الصرف ج1'!$D$13</f>
        <v>373911.81411011424</v>
      </c>
      <c r="I15" s="236">
        <f>1386530.22495011*'اسعار الصرف ج1'!$E$13</f>
        <v>369741.39332002937</v>
      </c>
      <c r="J15" s="232">
        <f>F15/H15*100</f>
        <v>0.91242249729913405</v>
      </c>
      <c r="K15" s="232">
        <f>G15/I15*100</f>
        <v>0.88343385532405128</v>
      </c>
      <c r="L15" s="241" t="s">
        <v>32</v>
      </c>
    </row>
    <row r="16" spans="1:15" ht="14.25" thickBot="1">
      <c r="A16" s="239" t="s">
        <v>33</v>
      </c>
      <c r="B16" s="250">
        <v>110.66</v>
      </c>
      <c r="C16" s="236">
        <v>160.19999999999999</v>
      </c>
      <c r="D16" s="236">
        <f>0.3/100*'ناتج محلي اجمالي وزراعي ج6'!F15</f>
        <v>55.030487999999998</v>
      </c>
      <c r="E16" s="236">
        <f>0.3/100*'ناتج محلي اجمالي وزراعي ج6'!G15</f>
        <v>33.202950000000001</v>
      </c>
      <c r="F16" s="236">
        <v>1422.72981</v>
      </c>
      <c r="G16" s="235">
        <v>1769.98578</v>
      </c>
      <c r="H16" s="236">
        <v>8871.4600000000009</v>
      </c>
      <c r="I16" s="235">
        <v>10025.86</v>
      </c>
      <c r="J16" s="232">
        <f>F16/H16*100</f>
        <v>16.037155214587003</v>
      </c>
      <c r="K16" s="232">
        <f>G16/I16*100</f>
        <v>17.654204028382601</v>
      </c>
      <c r="L16" s="241" t="s">
        <v>36</v>
      </c>
    </row>
    <row r="17" spans="1:1323" ht="14.25" thickBot="1">
      <c r="A17" s="239" t="s">
        <v>37</v>
      </c>
      <c r="B17" s="233"/>
      <c r="C17" s="233"/>
      <c r="D17" s="233"/>
      <c r="E17" s="233"/>
      <c r="F17" s="233"/>
      <c r="G17" s="252"/>
      <c r="H17" s="233"/>
      <c r="I17" s="233"/>
      <c r="J17" s="252"/>
      <c r="K17" s="233"/>
      <c r="L17" s="241" t="s">
        <v>40</v>
      </c>
    </row>
    <row r="18" spans="1:1323" ht="14.25" thickBot="1">
      <c r="A18" s="243" t="s">
        <v>84</v>
      </c>
      <c r="B18" s="233"/>
      <c r="C18" s="233"/>
      <c r="D18" s="233"/>
      <c r="E18" s="233"/>
      <c r="F18" s="233"/>
      <c r="G18" s="252"/>
      <c r="H18" s="233"/>
      <c r="I18" s="233"/>
      <c r="J18" s="252"/>
      <c r="K18" s="233"/>
      <c r="L18" s="241" t="s">
        <v>106</v>
      </c>
    </row>
    <row r="19" spans="1:1323" ht="14.25" thickBot="1">
      <c r="A19" s="239" t="s">
        <v>45</v>
      </c>
      <c r="B19" s="233">
        <v>141.37100000000001</v>
      </c>
      <c r="C19" s="233">
        <v>24.125</v>
      </c>
      <c r="D19" s="236">
        <f>0.04/100*'ناتج محلي اجمالي وزراعي ج6'!F18</f>
        <v>2.5818536040609139</v>
      </c>
      <c r="E19" s="236">
        <f>0.04/100*'ناتج محلي اجمالي وزراعي ج6'!G18</f>
        <v>2.5390779999999999</v>
      </c>
      <c r="F19" s="233">
        <v>1809.6015199999999</v>
      </c>
      <c r="G19" s="252">
        <v>1576.6638499999999</v>
      </c>
      <c r="H19" s="236">
        <v>59612.29</v>
      </c>
      <c r="I19" s="235">
        <v>55408.959999999999</v>
      </c>
      <c r="J19" s="232">
        <f>F19/H19*100</f>
        <v>3.0356181921546712</v>
      </c>
      <c r="K19" s="232">
        <f>G19/I19*100</f>
        <v>2.8455034167759146</v>
      </c>
      <c r="L19" s="241" t="s">
        <v>47</v>
      </c>
    </row>
    <row r="20" spans="1:1323" ht="14.25" thickBot="1">
      <c r="A20" s="239" t="s">
        <v>48</v>
      </c>
      <c r="B20" s="233">
        <v>32.83</v>
      </c>
      <c r="C20" s="233">
        <v>34.729999999999997</v>
      </c>
      <c r="D20" s="236">
        <v>53.41</v>
      </c>
      <c r="E20" s="236">
        <v>51.6</v>
      </c>
      <c r="F20" s="233">
        <f>0.14928479*1000</f>
        <v>149.28478999999999</v>
      </c>
      <c r="G20" s="252">
        <f>0.16072822*1000</f>
        <v>160.72821999999999</v>
      </c>
      <c r="H20" s="236">
        <v>51247.33</v>
      </c>
      <c r="I20" s="235">
        <v>53345.9</v>
      </c>
      <c r="J20" s="232">
        <f>F20/H20*100</f>
        <v>0.29130257127542053</v>
      </c>
      <c r="K20" s="232">
        <f>G20/I20*100</f>
        <v>0.30129442000228696</v>
      </c>
      <c r="L20" s="241" t="s">
        <v>50</v>
      </c>
    </row>
    <row r="21" spans="1:1323" ht="14.25" thickBot="1">
      <c r="A21" s="239" t="s">
        <v>51</v>
      </c>
      <c r="B21" s="233"/>
      <c r="C21" s="233"/>
      <c r="D21" s="236">
        <f>0.5/100*'ناتج محلي اجمالي وزراعي ج6'!F20</f>
        <v>2.0674999999999999</v>
      </c>
      <c r="E21" s="236">
        <f>0.5/100*'ناتج محلي اجمالي وزراعي ج6'!G20</f>
        <v>1.95</v>
      </c>
      <c r="F21" s="233"/>
      <c r="G21" s="252"/>
      <c r="H21" s="233"/>
      <c r="I21" s="233"/>
      <c r="J21" s="252"/>
      <c r="K21" s="233"/>
      <c r="L21" s="241" t="s">
        <v>53</v>
      </c>
    </row>
    <row r="22" spans="1:1323" ht="14.25" thickBot="1">
      <c r="A22" s="239" t="s">
        <v>54</v>
      </c>
      <c r="B22" s="233"/>
      <c r="C22" s="233"/>
      <c r="D22" s="236">
        <f>0.5/100*'ناتج محلي اجمالي وزراعي ج6'!F21</f>
        <v>1.3956043956043953</v>
      </c>
      <c r="E22" s="236">
        <f>0.5/100*'ناتج محلي اجمالي وزراعي ج6'!G21</f>
        <v>1.5508241758241759</v>
      </c>
      <c r="F22" s="233"/>
      <c r="G22" s="252"/>
      <c r="H22" s="233"/>
      <c r="I22" s="233"/>
      <c r="J22" s="252"/>
      <c r="K22" s="233"/>
      <c r="L22" s="241" t="s">
        <v>56</v>
      </c>
    </row>
    <row r="23" spans="1:1323" ht="14.25" thickBot="1">
      <c r="A23" s="239" t="s">
        <v>57</v>
      </c>
      <c r="B23" s="250"/>
      <c r="C23" s="230"/>
      <c r="D23" s="236">
        <f>0.3/100*'ناتج محلي اجمالي وزراعي ج6'!F22</f>
        <v>2.5701522170747846</v>
      </c>
      <c r="E23" s="236">
        <f>0.3/100*'ناتج محلي اجمالي وزراعي ج6'!G22</f>
        <v>2.7131552917903066</v>
      </c>
      <c r="F23" s="236"/>
      <c r="G23" s="257"/>
      <c r="H23" s="233"/>
      <c r="I23" s="233"/>
      <c r="J23" s="252"/>
      <c r="K23" s="233"/>
      <c r="L23" s="241" t="s">
        <v>59</v>
      </c>
    </row>
    <row r="24" spans="1:1323" ht="14.25" thickBot="1">
      <c r="A24" s="239" t="s">
        <v>60</v>
      </c>
      <c r="B24" s="233">
        <v>47</v>
      </c>
      <c r="C24" s="233">
        <v>32.6</v>
      </c>
      <c r="D24" s="233"/>
      <c r="E24" s="233"/>
      <c r="F24" s="233">
        <v>705.52171999999996</v>
      </c>
      <c r="G24" s="252">
        <v>760.43979999999999</v>
      </c>
      <c r="H24" s="233">
        <v>61540.99</v>
      </c>
      <c r="I24" s="233">
        <v>64199.86</v>
      </c>
      <c r="J24" s="232">
        <f>F24/H24*100</f>
        <v>1.1464256912344115</v>
      </c>
      <c r="K24" s="232">
        <f>G24/I24*100</f>
        <v>1.1844882527781213</v>
      </c>
      <c r="L24" s="241" t="s">
        <v>62</v>
      </c>
    </row>
    <row r="25" spans="1:1323" ht="14.25" thickBot="1">
      <c r="A25" s="239" t="s">
        <v>63</v>
      </c>
      <c r="B25" s="250"/>
      <c r="C25" s="230"/>
      <c r="D25" s="233"/>
      <c r="E25" s="233"/>
      <c r="F25" s="236"/>
      <c r="G25" s="257"/>
      <c r="H25" s="233"/>
      <c r="I25" s="233"/>
      <c r="J25" s="252"/>
      <c r="K25" s="233"/>
      <c r="L25" s="241" t="s">
        <v>65</v>
      </c>
    </row>
    <row r="26" spans="1:1323" s="237" customFormat="1" ht="14.25" thickBot="1">
      <c r="A26" s="239" t="s">
        <v>66</v>
      </c>
      <c r="B26" s="250">
        <v>638.77449999999999</v>
      </c>
      <c r="C26" s="230">
        <v>307.88697000000002</v>
      </c>
      <c r="D26" s="236">
        <v>223.43</v>
      </c>
      <c r="E26" s="236">
        <v>129.44999999999999</v>
      </c>
      <c r="F26" s="236">
        <v>1136.9989499999999</v>
      </c>
      <c r="G26" s="257">
        <v>1325.7326399999999</v>
      </c>
      <c r="H26" s="236">
        <v>102908.35</v>
      </c>
      <c r="I26" s="235">
        <v>129694.88</v>
      </c>
      <c r="J26" s="232">
        <f>F26/H26*100</f>
        <v>1.1048655915676422</v>
      </c>
      <c r="K26" s="232">
        <f>G26/I26*100</f>
        <v>1.0221935052486264</v>
      </c>
      <c r="L26" s="262" t="s">
        <v>68</v>
      </c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  <c r="CM26" s="263"/>
      <c r="CN26" s="263"/>
      <c r="CO26" s="263"/>
      <c r="CP26" s="263"/>
      <c r="CQ26" s="263"/>
      <c r="CR26" s="263"/>
      <c r="CS26" s="263"/>
      <c r="CT26" s="263"/>
      <c r="CU26" s="263"/>
      <c r="CV26" s="263"/>
      <c r="CW26" s="263"/>
      <c r="CX26" s="263"/>
      <c r="CY26" s="263"/>
      <c r="CZ26" s="263"/>
      <c r="DA26" s="263"/>
      <c r="DB26" s="263"/>
      <c r="DC26" s="263"/>
      <c r="DD26" s="263"/>
      <c r="DE26" s="263"/>
      <c r="DF26" s="263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263"/>
      <c r="EA26" s="263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3"/>
      <c r="FH26" s="263"/>
      <c r="FI26" s="263"/>
      <c r="FJ26" s="263"/>
      <c r="FK26" s="263"/>
      <c r="FL26" s="263"/>
      <c r="FM26" s="263"/>
      <c r="FN26" s="263"/>
      <c r="FO26" s="263"/>
      <c r="FP26" s="263"/>
      <c r="FQ26" s="263"/>
      <c r="FR26" s="263"/>
      <c r="FS26" s="263"/>
      <c r="FT26" s="263"/>
      <c r="FU26" s="263"/>
      <c r="FV26" s="263"/>
      <c r="FW26" s="263"/>
      <c r="FX26" s="263"/>
      <c r="FY26" s="263"/>
      <c r="FZ26" s="263"/>
      <c r="GA26" s="263"/>
      <c r="GB26" s="263"/>
      <c r="GC26" s="263"/>
      <c r="GD26" s="263"/>
      <c r="GE26" s="263"/>
      <c r="GF26" s="263"/>
      <c r="GG26" s="263"/>
      <c r="GH26" s="263"/>
      <c r="GI26" s="263"/>
      <c r="GJ26" s="263"/>
      <c r="GK26" s="263"/>
      <c r="GL26" s="263"/>
      <c r="GM26" s="263"/>
      <c r="GN26" s="263"/>
      <c r="GO26" s="263"/>
      <c r="GP26" s="263"/>
      <c r="GQ26" s="263"/>
      <c r="GR26" s="263"/>
      <c r="GS26" s="263"/>
      <c r="GT26" s="263"/>
      <c r="GU26" s="263"/>
      <c r="GV26" s="263"/>
      <c r="GW26" s="263"/>
      <c r="GX26" s="263"/>
      <c r="GY26" s="263"/>
      <c r="GZ26" s="263"/>
      <c r="HA26" s="263"/>
      <c r="HB26" s="263"/>
      <c r="HC26" s="263"/>
      <c r="HD26" s="263"/>
      <c r="HE26" s="263"/>
      <c r="HF26" s="263"/>
      <c r="HG26" s="263"/>
      <c r="HH26" s="263"/>
      <c r="HI26" s="263"/>
      <c r="HJ26" s="263"/>
      <c r="HK26" s="263"/>
      <c r="HL26" s="263"/>
      <c r="HM26" s="263"/>
      <c r="HN26" s="263"/>
      <c r="HO26" s="263"/>
      <c r="HP26" s="263"/>
      <c r="HQ26" s="263"/>
      <c r="HR26" s="263"/>
      <c r="HS26" s="263"/>
      <c r="HT26" s="263"/>
      <c r="HU26" s="263"/>
      <c r="HV26" s="263"/>
      <c r="HW26" s="263"/>
      <c r="HX26" s="263"/>
      <c r="HY26" s="263"/>
      <c r="HZ26" s="263"/>
      <c r="IA26" s="263"/>
      <c r="IB26" s="263"/>
      <c r="IC26" s="263"/>
      <c r="ID26" s="263"/>
      <c r="IE26" s="263"/>
      <c r="IF26" s="263"/>
      <c r="IG26" s="263"/>
      <c r="IH26" s="263"/>
      <c r="II26" s="263"/>
      <c r="IJ26" s="263"/>
      <c r="IK26" s="263"/>
      <c r="IL26" s="263"/>
      <c r="IM26" s="263"/>
      <c r="IN26" s="263"/>
      <c r="IO26" s="263"/>
      <c r="IP26" s="263"/>
      <c r="IQ26" s="263"/>
      <c r="IR26" s="263"/>
      <c r="IS26" s="263"/>
      <c r="IT26" s="263"/>
      <c r="IU26" s="263"/>
      <c r="IV26" s="263"/>
      <c r="IW26" s="263"/>
      <c r="IX26" s="263"/>
      <c r="IY26" s="263"/>
      <c r="IZ26" s="263"/>
      <c r="JA26" s="263"/>
      <c r="JB26" s="263"/>
      <c r="JC26" s="263"/>
      <c r="JD26" s="263"/>
      <c r="JE26" s="263"/>
      <c r="JF26" s="263"/>
      <c r="JG26" s="263"/>
      <c r="JH26" s="263"/>
      <c r="JI26" s="263"/>
      <c r="JJ26" s="263"/>
      <c r="JK26" s="263"/>
      <c r="JL26" s="263"/>
      <c r="JM26" s="263"/>
      <c r="JN26" s="263"/>
      <c r="JO26" s="263"/>
      <c r="JP26" s="263"/>
      <c r="JQ26" s="263"/>
      <c r="JR26" s="263"/>
      <c r="JS26" s="263"/>
      <c r="JT26" s="263"/>
      <c r="JU26" s="263"/>
      <c r="JV26" s="263"/>
      <c r="JW26" s="263"/>
      <c r="JX26" s="263"/>
      <c r="JY26" s="263"/>
      <c r="JZ26" s="263"/>
      <c r="KA26" s="263"/>
      <c r="KB26" s="263"/>
      <c r="KC26" s="263"/>
      <c r="KD26" s="263"/>
      <c r="KE26" s="263"/>
      <c r="KF26" s="263"/>
      <c r="KG26" s="263"/>
      <c r="KH26" s="263"/>
      <c r="KI26" s="263"/>
      <c r="KJ26" s="263"/>
      <c r="KK26" s="263"/>
      <c r="KL26" s="263"/>
      <c r="KM26" s="263"/>
      <c r="KN26" s="263"/>
      <c r="KO26" s="263"/>
      <c r="KP26" s="263"/>
      <c r="KQ26" s="263"/>
      <c r="KR26" s="263"/>
      <c r="KS26" s="263"/>
      <c r="KT26" s="263"/>
      <c r="KU26" s="263"/>
      <c r="KV26" s="263"/>
      <c r="KW26" s="263"/>
      <c r="KX26" s="263"/>
      <c r="KY26" s="263"/>
      <c r="KZ26" s="263"/>
      <c r="LA26" s="263"/>
      <c r="LB26" s="263"/>
      <c r="LC26" s="263"/>
      <c r="LD26" s="263"/>
      <c r="LE26" s="263"/>
      <c r="LF26" s="263"/>
      <c r="LG26" s="263"/>
      <c r="LH26" s="263"/>
      <c r="LI26" s="263"/>
      <c r="LJ26" s="263"/>
      <c r="LK26" s="263"/>
      <c r="LL26" s="263"/>
      <c r="LM26" s="263"/>
      <c r="LN26" s="263"/>
      <c r="LO26" s="263"/>
      <c r="LP26" s="263"/>
      <c r="LQ26" s="263"/>
      <c r="LR26" s="263"/>
      <c r="LS26" s="263"/>
      <c r="LT26" s="263"/>
      <c r="LU26" s="263"/>
      <c r="LV26" s="263"/>
      <c r="LW26" s="263"/>
      <c r="LX26" s="263"/>
      <c r="LY26" s="263"/>
      <c r="LZ26" s="263"/>
      <c r="MA26" s="263"/>
      <c r="MB26" s="263"/>
      <c r="MC26" s="263"/>
      <c r="MD26" s="263"/>
      <c r="ME26" s="263"/>
      <c r="MF26" s="263"/>
      <c r="MG26" s="263"/>
      <c r="MH26" s="263"/>
      <c r="MI26" s="263"/>
      <c r="MJ26" s="263"/>
      <c r="MK26" s="263"/>
      <c r="ML26" s="263"/>
      <c r="MM26" s="263"/>
      <c r="MN26" s="263"/>
      <c r="MO26" s="263"/>
      <c r="MP26" s="263"/>
      <c r="MQ26" s="263"/>
      <c r="MR26" s="263"/>
      <c r="MS26" s="263"/>
      <c r="MT26" s="263"/>
      <c r="MU26" s="263"/>
      <c r="MV26" s="263"/>
      <c r="MW26" s="263"/>
      <c r="MX26" s="263"/>
      <c r="MY26" s="263"/>
      <c r="MZ26" s="263"/>
      <c r="NA26" s="263"/>
      <c r="NB26" s="263"/>
      <c r="NC26" s="263"/>
      <c r="ND26" s="263"/>
      <c r="NE26" s="263"/>
      <c r="NF26" s="263"/>
      <c r="NG26" s="263"/>
      <c r="NH26" s="263"/>
      <c r="NI26" s="263"/>
      <c r="NJ26" s="263"/>
      <c r="NK26" s="263"/>
      <c r="NL26" s="263"/>
      <c r="NM26" s="263"/>
      <c r="NN26" s="263"/>
      <c r="NO26" s="263"/>
      <c r="NP26" s="263"/>
      <c r="NQ26" s="263"/>
      <c r="NR26" s="263"/>
      <c r="NS26" s="263"/>
      <c r="NT26" s="263"/>
      <c r="NU26" s="263"/>
      <c r="NV26" s="263"/>
      <c r="NW26" s="263"/>
      <c r="NX26" s="263"/>
      <c r="NY26" s="263"/>
      <c r="NZ26" s="263"/>
      <c r="OA26" s="263"/>
      <c r="OB26" s="263"/>
      <c r="OC26" s="263"/>
      <c r="OD26" s="263"/>
      <c r="OE26" s="263"/>
      <c r="OF26" s="263"/>
      <c r="OG26" s="263"/>
      <c r="OH26" s="263"/>
      <c r="OI26" s="263"/>
      <c r="OJ26" s="263"/>
      <c r="OK26" s="263"/>
      <c r="OL26" s="263"/>
      <c r="OM26" s="263"/>
      <c r="ON26" s="263"/>
      <c r="OO26" s="263"/>
      <c r="OP26" s="263"/>
      <c r="OQ26" s="263"/>
      <c r="OR26" s="263"/>
      <c r="OS26" s="263"/>
      <c r="OT26" s="263"/>
      <c r="OU26" s="263"/>
      <c r="OV26" s="263"/>
      <c r="OW26" s="263"/>
      <c r="OX26" s="263"/>
      <c r="OY26" s="263"/>
      <c r="OZ26" s="263"/>
      <c r="PA26" s="263"/>
      <c r="PB26" s="263"/>
      <c r="PC26" s="263"/>
      <c r="PD26" s="263"/>
      <c r="PE26" s="263"/>
      <c r="PF26" s="263"/>
      <c r="PG26" s="263"/>
      <c r="PH26" s="263"/>
      <c r="PI26" s="263"/>
      <c r="PJ26" s="263"/>
      <c r="PK26" s="263"/>
      <c r="PL26" s="263"/>
      <c r="PM26" s="263"/>
      <c r="PN26" s="263"/>
      <c r="PO26" s="263"/>
      <c r="PP26" s="263"/>
      <c r="PQ26" s="263"/>
      <c r="PR26" s="263"/>
      <c r="PS26" s="263"/>
      <c r="PT26" s="263"/>
      <c r="PU26" s="263"/>
      <c r="PV26" s="263"/>
      <c r="PW26" s="263"/>
      <c r="PX26" s="263"/>
      <c r="PY26" s="263"/>
      <c r="PZ26" s="263"/>
      <c r="QA26" s="263"/>
      <c r="QB26" s="263"/>
      <c r="QC26" s="263"/>
      <c r="QD26" s="263"/>
      <c r="QE26" s="263"/>
      <c r="QF26" s="263"/>
      <c r="QG26" s="263"/>
      <c r="QH26" s="263"/>
      <c r="QI26" s="263"/>
      <c r="QJ26" s="263"/>
      <c r="QK26" s="263"/>
      <c r="QL26" s="263"/>
      <c r="QM26" s="263"/>
      <c r="QN26" s="263"/>
      <c r="QO26" s="263"/>
      <c r="QP26" s="263"/>
      <c r="QQ26" s="263"/>
      <c r="QR26" s="263"/>
      <c r="QS26" s="263"/>
      <c r="QT26" s="263"/>
      <c r="QU26" s="263"/>
      <c r="QV26" s="263"/>
      <c r="QW26" s="263"/>
      <c r="QX26" s="263"/>
      <c r="QY26" s="263"/>
      <c r="QZ26" s="263"/>
      <c r="RA26" s="263"/>
      <c r="RB26" s="263"/>
      <c r="RC26" s="263"/>
      <c r="RD26" s="263"/>
      <c r="RE26" s="263"/>
      <c r="RF26" s="263"/>
      <c r="RG26" s="263"/>
      <c r="RH26" s="263"/>
      <c r="RI26" s="263"/>
      <c r="RJ26" s="263"/>
      <c r="RK26" s="263"/>
      <c r="RL26" s="263"/>
      <c r="RM26" s="263"/>
      <c r="RN26" s="263"/>
      <c r="RO26" s="263"/>
      <c r="RP26" s="263"/>
      <c r="RQ26" s="263"/>
      <c r="RR26" s="263"/>
      <c r="RS26" s="263"/>
      <c r="RT26" s="263"/>
      <c r="RU26" s="263"/>
      <c r="RV26" s="263"/>
      <c r="RW26" s="263"/>
      <c r="RX26" s="263"/>
      <c r="RY26" s="263"/>
      <c r="RZ26" s="263"/>
      <c r="SA26" s="263"/>
      <c r="SB26" s="263"/>
      <c r="SC26" s="263"/>
      <c r="SD26" s="263"/>
      <c r="SE26" s="263"/>
      <c r="SF26" s="263"/>
      <c r="SG26" s="263"/>
      <c r="SH26" s="263"/>
      <c r="SI26" s="263"/>
      <c r="SJ26" s="263"/>
      <c r="SK26" s="263"/>
      <c r="SL26" s="263"/>
      <c r="SM26" s="263"/>
      <c r="SN26" s="263"/>
      <c r="SO26" s="263"/>
      <c r="SP26" s="263"/>
      <c r="SQ26" s="263"/>
      <c r="SR26" s="263"/>
      <c r="SS26" s="263"/>
      <c r="ST26" s="263"/>
      <c r="SU26" s="263"/>
      <c r="SV26" s="263"/>
      <c r="SW26" s="263"/>
      <c r="SX26" s="263"/>
      <c r="SY26" s="263"/>
      <c r="SZ26" s="263"/>
      <c r="TA26" s="263"/>
      <c r="TB26" s="263"/>
      <c r="TC26" s="263"/>
      <c r="TD26" s="263"/>
      <c r="TE26" s="263"/>
      <c r="TF26" s="263"/>
      <c r="TG26" s="263"/>
      <c r="TH26" s="263"/>
      <c r="TI26" s="263"/>
      <c r="TJ26" s="263"/>
      <c r="TK26" s="263"/>
      <c r="TL26" s="263"/>
      <c r="TM26" s="263"/>
      <c r="TN26" s="263"/>
      <c r="TO26" s="263"/>
      <c r="TP26" s="263"/>
      <c r="TQ26" s="263"/>
      <c r="TR26" s="263"/>
      <c r="TS26" s="263"/>
      <c r="TT26" s="263"/>
      <c r="TU26" s="263"/>
      <c r="TV26" s="263"/>
      <c r="TW26" s="263"/>
      <c r="TX26" s="263"/>
      <c r="TY26" s="263"/>
      <c r="TZ26" s="263"/>
      <c r="UA26" s="263"/>
      <c r="UB26" s="263"/>
      <c r="UC26" s="263"/>
      <c r="UD26" s="263"/>
      <c r="UE26" s="263"/>
      <c r="UF26" s="263"/>
      <c r="UG26" s="263"/>
      <c r="UH26" s="263"/>
      <c r="UI26" s="263"/>
      <c r="UJ26" s="263"/>
      <c r="UK26" s="263"/>
      <c r="UL26" s="263"/>
      <c r="UM26" s="263"/>
      <c r="UN26" s="263"/>
      <c r="UO26" s="263"/>
      <c r="UP26" s="263"/>
      <c r="UQ26" s="263"/>
      <c r="UR26" s="263"/>
      <c r="US26" s="263"/>
      <c r="UT26" s="263"/>
      <c r="UU26" s="263"/>
      <c r="UV26" s="263"/>
      <c r="UW26" s="263"/>
      <c r="UX26" s="263"/>
      <c r="UY26" s="263"/>
      <c r="UZ26" s="263"/>
      <c r="VA26" s="263"/>
      <c r="VB26" s="263"/>
      <c r="VC26" s="263"/>
      <c r="VD26" s="263"/>
      <c r="VE26" s="263"/>
      <c r="VF26" s="263"/>
      <c r="VG26" s="263"/>
      <c r="VH26" s="263"/>
      <c r="VI26" s="263"/>
      <c r="VJ26" s="263"/>
      <c r="VK26" s="263"/>
      <c r="VL26" s="263"/>
      <c r="VM26" s="263"/>
      <c r="VN26" s="263"/>
      <c r="VO26" s="263"/>
      <c r="VP26" s="263"/>
      <c r="VQ26" s="263"/>
      <c r="VR26" s="263"/>
      <c r="VS26" s="263"/>
      <c r="VT26" s="263"/>
      <c r="VU26" s="263"/>
      <c r="VV26" s="263"/>
      <c r="VW26" s="263"/>
      <c r="VX26" s="263"/>
      <c r="VY26" s="263"/>
      <c r="VZ26" s="263"/>
      <c r="WA26" s="263"/>
      <c r="WB26" s="263"/>
      <c r="WC26" s="263"/>
      <c r="WD26" s="263"/>
      <c r="WE26" s="263"/>
      <c r="WF26" s="263"/>
      <c r="WG26" s="263"/>
      <c r="WH26" s="263"/>
      <c r="WI26" s="263"/>
      <c r="WJ26" s="263"/>
      <c r="WK26" s="263"/>
      <c r="WL26" s="263"/>
      <c r="WM26" s="263"/>
      <c r="WN26" s="263"/>
      <c r="WO26" s="263"/>
      <c r="WP26" s="263"/>
      <c r="WQ26" s="263"/>
      <c r="WR26" s="263"/>
      <c r="WS26" s="263"/>
      <c r="WT26" s="263"/>
      <c r="WU26" s="263"/>
      <c r="WV26" s="263"/>
      <c r="WW26" s="263"/>
      <c r="WX26" s="263"/>
      <c r="WY26" s="263"/>
      <c r="WZ26" s="263"/>
      <c r="XA26" s="263"/>
      <c r="XB26" s="263"/>
      <c r="XC26" s="263"/>
      <c r="XD26" s="263"/>
      <c r="XE26" s="263"/>
      <c r="XF26" s="263"/>
      <c r="XG26" s="263"/>
      <c r="XH26" s="263"/>
      <c r="XI26" s="263"/>
      <c r="XJ26" s="263"/>
      <c r="XK26" s="263"/>
      <c r="XL26" s="263"/>
      <c r="XM26" s="263"/>
      <c r="XN26" s="263"/>
      <c r="XO26" s="263"/>
      <c r="XP26" s="263"/>
      <c r="XQ26" s="263"/>
      <c r="XR26" s="263"/>
      <c r="XS26" s="263"/>
      <c r="XT26" s="263"/>
      <c r="XU26" s="263"/>
      <c r="XV26" s="263"/>
      <c r="XW26" s="263"/>
      <c r="XX26" s="263"/>
      <c r="XY26" s="263"/>
      <c r="XZ26" s="263"/>
      <c r="YA26" s="263"/>
      <c r="YB26" s="263"/>
      <c r="YC26" s="263"/>
      <c r="YD26" s="263"/>
      <c r="YE26" s="263"/>
      <c r="YF26" s="263"/>
      <c r="YG26" s="263"/>
      <c r="YH26" s="263"/>
      <c r="YI26" s="263"/>
      <c r="YJ26" s="263"/>
      <c r="YK26" s="263"/>
      <c r="YL26" s="263"/>
      <c r="YM26" s="263"/>
      <c r="YN26" s="263"/>
      <c r="YO26" s="263"/>
      <c r="YP26" s="263"/>
      <c r="YQ26" s="263"/>
      <c r="YR26" s="263"/>
      <c r="YS26" s="263"/>
      <c r="YT26" s="263"/>
      <c r="YU26" s="263"/>
      <c r="YV26" s="263"/>
      <c r="YW26" s="263"/>
      <c r="YX26" s="263"/>
      <c r="YY26" s="263"/>
      <c r="YZ26" s="263"/>
      <c r="ZA26" s="263"/>
      <c r="ZB26" s="263"/>
      <c r="ZC26" s="263"/>
      <c r="ZD26" s="263"/>
      <c r="ZE26" s="263"/>
      <c r="ZF26" s="263"/>
      <c r="ZG26" s="263"/>
      <c r="ZH26" s="263"/>
      <c r="ZI26" s="263"/>
      <c r="ZJ26" s="263"/>
      <c r="ZK26" s="263"/>
      <c r="ZL26" s="263"/>
      <c r="ZM26" s="263"/>
      <c r="ZN26" s="263"/>
      <c r="ZO26" s="263"/>
      <c r="ZP26" s="263"/>
      <c r="ZQ26" s="263"/>
      <c r="ZR26" s="263"/>
      <c r="ZS26" s="263"/>
      <c r="ZT26" s="263"/>
      <c r="ZU26" s="263"/>
      <c r="ZV26" s="263"/>
      <c r="ZW26" s="263"/>
      <c r="ZX26" s="263"/>
      <c r="ZY26" s="263"/>
      <c r="ZZ26" s="263"/>
      <c r="AAA26" s="263"/>
      <c r="AAB26" s="263"/>
      <c r="AAC26" s="263"/>
      <c r="AAD26" s="263"/>
      <c r="AAE26" s="263"/>
      <c r="AAF26" s="263"/>
      <c r="AAG26" s="263"/>
      <c r="AAH26" s="263"/>
      <c r="AAI26" s="263"/>
      <c r="AAJ26" s="263"/>
      <c r="AAK26" s="263"/>
      <c r="AAL26" s="263"/>
      <c r="AAM26" s="263"/>
      <c r="AAN26" s="263"/>
      <c r="AAO26" s="263"/>
      <c r="AAP26" s="263"/>
      <c r="AAQ26" s="263"/>
      <c r="AAR26" s="263"/>
      <c r="AAS26" s="263"/>
      <c r="AAT26" s="263"/>
      <c r="AAU26" s="263"/>
      <c r="AAV26" s="263"/>
      <c r="AAW26" s="263"/>
      <c r="AAX26" s="263"/>
      <c r="AAY26" s="263"/>
      <c r="AAZ26" s="263"/>
      <c r="ABA26" s="263"/>
      <c r="ABB26" s="263"/>
      <c r="ABC26" s="263"/>
      <c r="ABD26" s="263"/>
      <c r="ABE26" s="263"/>
      <c r="ABF26" s="263"/>
      <c r="ABG26" s="263"/>
      <c r="ABH26" s="263"/>
      <c r="ABI26" s="263"/>
      <c r="ABJ26" s="263"/>
      <c r="ABK26" s="263"/>
      <c r="ABL26" s="263"/>
      <c r="ABM26" s="263"/>
      <c r="ABN26" s="263"/>
      <c r="ABO26" s="263"/>
      <c r="ABP26" s="263"/>
      <c r="ABQ26" s="263"/>
      <c r="ABR26" s="263"/>
      <c r="ABS26" s="263"/>
      <c r="ABT26" s="263"/>
      <c r="ABU26" s="263"/>
      <c r="ABV26" s="263"/>
      <c r="ABW26" s="263"/>
      <c r="ABX26" s="263"/>
      <c r="ABY26" s="263"/>
      <c r="ABZ26" s="263"/>
      <c r="ACA26" s="263"/>
      <c r="ACB26" s="263"/>
      <c r="ACC26" s="263"/>
      <c r="ACD26" s="263"/>
      <c r="ACE26" s="263"/>
      <c r="ACF26" s="263"/>
      <c r="ACG26" s="263"/>
      <c r="ACH26" s="263"/>
      <c r="ACI26" s="263"/>
      <c r="ACJ26" s="263"/>
      <c r="ACK26" s="263"/>
      <c r="ACL26" s="263"/>
      <c r="ACM26" s="263"/>
      <c r="ACN26" s="263"/>
      <c r="ACO26" s="263"/>
      <c r="ACP26" s="263"/>
      <c r="ACQ26" s="263"/>
      <c r="ACR26" s="263"/>
      <c r="ACS26" s="263"/>
      <c r="ACT26" s="263"/>
      <c r="ACU26" s="263"/>
      <c r="ACV26" s="263"/>
      <c r="ACW26" s="263"/>
      <c r="ACX26" s="263"/>
      <c r="ACY26" s="263"/>
      <c r="ACZ26" s="263"/>
      <c r="ADA26" s="263"/>
      <c r="ADB26" s="263"/>
      <c r="ADC26" s="263"/>
      <c r="ADD26" s="263"/>
      <c r="ADE26" s="263"/>
      <c r="ADF26" s="263"/>
      <c r="ADG26" s="263"/>
      <c r="ADH26" s="263"/>
      <c r="ADI26" s="263"/>
      <c r="ADJ26" s="263"/>
      <c r="ADK26" s="263"/>
      <c r="ADL26" s="263"/>
      <c r="ADM26" s="263"/>
      <c r="ADN26" s="263"/>
      <c r="ADO26" s="263"/>
      <c r="ADP26" s="263"/>
      <c r="ADQ26" s="263"/>
      <c r="ADR26" s="263"/>
      <c r="ADS26" s="263"/>
      <c r="ADT26" s="263"/>
      <c r="ADU26" s="263"/>
      <c r="ADV26" s="263"/>
      <c r="ADW26" s="263"/>
      <c r="ADX26" s="263"/>
      <c r="ADY26" s="263"/>
      <c r="ADZ26" s="263"/>
      <c r="AEA26" s="263"/>
      <c r="AEB26" s="263"/>
      <c r="AEC26" s="263"/>
      <c r="AED26" s="263"/>
      <c r="AEE26" s="263"/>
      <c r="AEF26" s="263"/>
      <c r="AEG26" s="263"/>
      <c r="AEH26" s="263"/>
      <c r="AEI26" s="263"/>
      <c r="AEJ26" s="263"/>
      <c r="AEK26" s="263"/>
      <c r="AEL26" s="263"/>
      <c r="AEM26" s="263"/>
      <c r="AEN26" s="263"/>
      <c r="AEO26" s="263"/>
      <c r="AEP26" s="263"/>
      <c r="AEQ26" s="263"/>
      <c r="AER26" s="263"/>
      <c r="AES26" s="263"/>
      <c r="AET26" s="263"/>
      <c r="AEU26" s="263"/>
      <c r="AEV26" s="263"/>
      <c r="AEW26" s="263"/>
      <c r="AEX26" s="263"/>
      <c r="AEY26" s="263"/>
      <c r="AEZ26" s="263"/>
      <c r="AFA26" s="263"/>
      <c r="AFB26" s="263"/>
      <c r="AFC26" s="263"/>
      <c r="AFD26" s="263"/>
      <c r="AFE26" s="263"/>
      <c r="AFF26" s="263"/>
      <c r="AFG26" s="263"/>
      <c r="AFH26" s="263"/>
      <c r="AFI26" s="263"/>
      <c r="AFJ26" s="263"/>
      <c r="AFK26" s="263"/>
      <c r="AFL26" s="263"/>
      <c r="AFM26" s="263"/>
      <c r="AFN26" s="263"/>
      <c r="AFO26" s="263"/>
      <c r="AFP26" s="263"/>
      <c r="AFQ26" s="263"/>
      <c r="AFR26" s="263"/>
      <c r="AFS26" s="263"/>
      <c r="AFT26" s="263"/>
      <c r="AFU26" s="263"/>
      <c r="AFV26" s="263"/>
      <c r="AFW26" s="263"/>
      <c r="AFX26" s="263"/>
      <c r="AFY26" s="263"/>
      <c r="AFZ26" s="263"/>
      <c r="AGA26" s="263"/>
      <c r="AGB26" s="263"/>
      <c r="AGC26" s="263"/>
      <c r="AGD26" s="263"/>
      <c r="AGE26" s="263"/>
      <c r="AGF26" s="263"/>
      <c r="AGG26" s="263"/>
      <c r="AGH26" s="263"/>
      <c r="AGI26" s="263"/>
      <c r="AGJ26" s="263"/>
      <c r="AGK26" s="263"/>
      <c r="AGL26" s="263"/>
      <c r="AGM26" s="263"/>
      <c r="AGN26" s="263"/>
      <c r="AGO26" s="263"/>
      <c r="AGP26" s="263"/>
      <c r="AGQ26" s="263"/>
      <c r="AGR26" s="263"/>
      <c r="AGS26" s="263"/>
      <c r="AGT26" s="263"/>
      <c r="AGU26" s="263"/>
      <c r="AGV26" s="263"/>
      <c r="AGW26" s="263"/>
      <c r="AGX26" s="263"/>
      <c r="AGY26" s="263"/>
      <c r="AGZ26" s="263"/>
      <c r="AHA26" s="263"/>
      <c r="AHB26" s="263"/>
      <c r="AHC26" s="263"/>
      <c r="AHD26" s="263"/>
      <c r="AHE26" s="263"/>
      <c r="AHF26" s="263"/>
      <c r="AHG26" s="263"/>
      <c r="AHH26" s="263"/>
      <c r="AHI26" s="263"/>
      <c r="AHJ26" s="263"/>
      <c r="AHK26" s="263"/>
      <c r="AHL26" s="263"/>
      <c r="AHM26" s="263"/>
      <c r="AHN26" s="263"/>
      <c r="AHO26" s="263"/>
      <c r="AHP26" s="263"/>
      <c r="AHQ26" s="263"/>
      <c r="AHR26" s="263"/>
      <c r="AHS26" s="263"/>
      <c r="AHT26" s="263"/>
      <c r="AHU26" s="263"/>
      <c r="AHV26" s="263"/>
      <c r="AHW26" s="263"/>
      <c r="AHX26" s="263"/>
      <c r="AHY26" s="263"/>
      <c r="AHZ26" s="263"/>
      <c r="AIA26" s="263"/>
      <c r="AIB26" s="263"/>
      <c r="AIC26" s="263"/>
      <c r="AID26" s="263"/>
      <c r="AIE26" s="263"/>
      <c r="AIF26" s="263"/>
      <c r="AIG26" s="263"/>
      <c r="AIH26" s="263"/>
      <c r="AII26" s="263"/>
      <c r="AIJ26" s="263"/>
      <c r="AIK26" s="263"/>
      <c r="AIL26" s="263"/>
      <c r="AIM26" s="263"/>
      <c r="AIN26" s="263"/>
      <c r="AIO26" s="263"/>
      <c r="AIP26" s="263"/>
      <c r="AIQ26" s="263"/>
      <c r="AIR26" s="263"/>
      <c r="AIS26" s="263"/>
      <c r="AIT26" s="263"/>
      <c r="AIU26" s="263"/>
      <c r="AIV26" s="263"/>
      <c r="AIW26" s="263"/>
      <c r="AIX26" s="263"/>
      <c r="AIY26" s="263"/>
      <c r="AIZ26" s="263"/>
      <c r="AJA26" s="263"/>
      <c r="AJB26" s="263"/>
      <c r="AJC26" s="263"/>
      <c r="AJD26" s="263"/>
      <c r="AJE26" s="263"/>
      <c r="AJF26" s="263"/>
      <c r="AJG26" s="263"/>
      <c r="AJH26" s="263"/>
      <c r="AJI26" s="263"/>
      <c r="AJJ26" s="263"/>
      <c r="AJK26" s="263"/>
      <c r="AJL26" s="263"/>
      <c r="AJM26" s="263"/>
      <c r="AJN26" s="263"/>
      <c r="AJO26" s="263"/>
      <c r="AJP26" s="263"/>
      <c r="AJQ26" s="263"/>
      <c r="AJR26" s="263"/>
      <c r="AJS26" s="263"/>
      <c r="AJT26" s="263"/>
      <c r="AJU26" s="263"/>
      <c r="AJV26" s="263"/>
      <c r="AJW26" s="263"/>
      <c r="AJX26" s="263"/>
      <c r="AJY26" s="263"/>
      <c r="AJZ26" s="263"/>
      <c r="AKA26" s="263"/>
      <c r="AKB26" s="263"/>
      <c r="AKC26" s="263"/>
      <c r="AKD26" s="263"/>
      <c r="AKE26" s="263"/>
      <c r="AKF26" s="263"/>
      <c r="AKG26" s="263"/>
      <c r="AKH26" s="263"/>
      <c r="AKI26" s="263"/>
      <c r="AKJ26" s="263"/>
      <c r="AKK26" s="263"/>
      <c r="AKL26" s="263"/>
      <c r="AKM26" s="263"/>
      <c r="AKN26" s="263"/>
      <c r="AKO26" s="263"/>
      <c r="AKP26" s="263"/>
      <c r="AKQ26" s="263"/>
      <c r="AKR26" s="263"/>
      <c r="AKS26" s="263"/>
      <c r="AKT26" s="263"/>
      <c r="AKU26" s="263"/>
      <c r="AKV26" s="263"/>
      <c r="AKW26" s="263"/>
      <c r="AKX26" s="263"/>
      <c r="AKY26" s="263"/>
      <c r="AKZ26" s="263"/>
      <c r="ALA26" s="263"/>
      <c r="ALB26" s="263"/>
      <c r="ALC26" s="263"/>
      <c r="ALD26" s="263"/>
      <c r="ALE26" s="263"/>
      <c r="ALF26" s="263"/>
      <c r="ALG26" s="263"/>
      <c r="ALH26" s="263"/>
      <c r="ALI26" s="263"/>
      <c r="ALJ26" s="263"/>
      <c r="ALK26" s="263"/>
      <c r="ALL26" s="263"/>
      <c r="ALM26" s="263"/>
      <c r="ALN26" s="263"/>
      <c r="ALO26" s="263"/>
      <c r="ALP26" s="263"/>
      <c r="ALQ26" s="263"/>
      <c r="ALR26" s="263"/>
      <c r="ALS26" s="263"/>
      <c r="ALT26" s="263"/>
      <c r="ALU26" s="263"/>
      <c r="ALV26" s="263"/>
      <c r="ALW26" s="263"/>
      <c r="ALX26" s="263"/>
      <c r="ALY26" s="263"/>
      <c r="ALZ26" s="263"/>
      <c r="AMA26" s="263"/>
      <c r="AMB26" s="263"/>
      <c r="AMC26" s="263"/>
      <c r="AMD26" s="263"/>
      <c r="AME26" s="263"/>
      <c r="AMF26" s="263"/>
      <c r="AMG26" s="263"/>
      <c r="AMH26" s="263"/>
      <c r="AMI26" s="263"/>
      <c r="AMJ26" s="263"/>
      <c r="AMK26" s="263"/>
      <c r="AML26" s="263"/>
      <c r="AMM26" s="263"/>
      <c r="AMN26" s="263"/>
      <c r="AMO26" s="263"/>
      <c r="AMP26" s="263"/>
      <c r="AMQ26" s="263"/>
      <c r="AMR26" s="263"/>
      <c r="AMS26" s="263"/>
      <c r="AMT26" s="263"/>
      <c r="AMU26" s="263"/>
      <c r="AMV26" s="263"/>
      <c r="AMW26" s="263"/>
      <c r="AMX26" s="263"/>
      <c r="AMY26" s="263"/>
      <c r="AMZ26" s="263"/>
      <c r="ANA26" s="263"/>
      <c r="ANB26" s="263"/>
      <c r="ANC26" s="263"/>
      <c r="AND26" s="263"/>
      <c r="ANE26" s="263"/>
      <c r="ANF26" s="263"/>
      <c r="ANG26" s="263"/>
      <c r="ANH26" s="263"/>
      <c r="ANI26" s="263"/>
      <c r="ANJ26" s="263"/>
      <c r="ANK26" s="263"/>
      <c r="ANL26" s="263"/>
      <c r="ANM26" s="263"/>
      <c r="ANN26" s="263"/>
      <c r="ANO26" s="263"/>
      <c r="ANP26" s="263"/>
      <c r="ANQ26" s="263"/>
      <c r="ANR26" s="263"/>
      <c r="ANS26" s="263"/>
      <c r="ANT26" s="263"/>
      <c r="ANU26" s="263"/>
      <c r="ANV26" s="263"/>
      <c r="ANW26" s="263"/>
      <c r="ANX26" s="263"/>
      <c r="ANY26" s="263"/>
      <c r="ANZ26" s="263"/>
      <c r="AOA26" s="263"/>
      <c r="AOB26" s="263"/>
      <c r="AOC26" s="263"/>
      <c r="AOD26" s="263"/>
      <c r="AOE26" s="263"/>
      <c r="AOF26" s="263"/>
      <c r="AOG26" s="263"/>
      <c r="AOH26" s="263"/>
      <c r="AOI26" s="263"/>
      <c r="AOJ26" s="263"/>
      <c r="AOK26" s="263"/>
      <c r="AOL26" s="263"/>
      <c r="AOM26" s="263"/>
      <c r="AON26" s="263"/>
      <c r="AOO26" s="263"/>
      <c r="AOP26" s="263"/>
      <c r="AOQ26" s="263"/>
      <c r="AOR26" s="263"/>
      <c r="AOS26" s="263"/>
      <c r="AOT26" s="263"/>
      <c r="AOU26" s="263"/>
      <c r="AOV26" s="263"/>
      <c r="AOW26" s="263"/>
      <c r="AOX26" s="263"/>
      <c r="AOY26" s="263"/>
      <c r="AOZ26" s="263"/>
      <c r="APA26" s="263"/>
      <c r="APB26" s="263"/>
      <c r="APC26" s="263"/>
      <c r="APD26" s="263"/>
      <c r="APE26" s="263"/>
      <c r="APF26" s="263"/>
      <c r="APG26" s="263"/>
      <c r="APH26" s="263"/>
      <c r="API26" s="263"/>
      <c r="APJ26" s="263"/>
      <c r="APK26" s="263"/>
      <c r="APL26" s="263"/>
      <c r="APM26" s="263"/>
      <c r="APN26" s="263"/>
      <c r="APO26" s="263"/>
      <c r="APP26" s="263"/>
      <c r="APQ26" s="263"/>
      <c r="APR26" s="263"/>
      <c r="APS26" s="263"/>
      <c r="APT26" s="263"/>
      <c r="APU26" s="263"/>
      <c r="APV26" s="263"/>
      <c r="APW26" s="263"/>
      <c r="APX26" s="263"/>
      <c r="APY26" s="263"/>
      <c r="APZ26" s="263"/>
      <c r="AQA26" s="263"/>
      <c r="AQB26" s="263"/>
      <c r="AQC26" s="263"/>
      <c r="AQD26" s="263"/>
      <c r="AQE26" s="263"/>
      <c r="AQF26" s="263"/>
      <c r="AQG26" s="263"/>
      <c r="AQH26" s="263"/>
      <c r="AQI26" s="263"/>
      <c r="AQJ26" s="263"/>
      <c r="AQK26" s="263"/>
      <c r="AQL26" s="263"/>
      <c r="AQM26" s="263"/>
      <c r="AQN26" s="263"/>
      <c r="AQO26" s="263"/>
      <c r="AQP26" s="263"/>
      <c r="AQQ26" s="263"/>
      <c r="AQR26" s="263"/>
      <c r="AQS26" s="263"/>
      <c r="AQT26" s="263"/>
      <c r="AQU26" s="263"/>
      <c r="AQV26" s="263"/>
      <c r="AQW26" s="263"/>
      <c r="AQX26" s="263"/>
      <c r="AQY26" s="263"/>
      <c r="AQZ26" s="263"/>
      <c r="ARA26" s="263"/>
      <c r="ARB26" s="263"/>
      <c r="ARC26" s="263"/>
      <c r="ARD26" s="263"/>
      <c r="ARE26" s="263"/>
      <c r="ARF26" s="263"/>
      <c r="ARG26" s="263"/>
      <c r="ARH26" s="263"/>
      <c r="ARI26" s="263"/>
      <c r="ARJ26" s="263"/>
      <c r="ARK26" s="263"/>
      <c r="ARL26" s="263"/>
      <c r="ARM26" s="263"/>
      <c r="ARN26" s="263"/>
      <c r="ARO26" s="263"/>
      <c r="ARP26" s="263"/>
      <c r="ARQ26" s="263"/>
      <c r="ARR26" s="263"/>
      <c r="ARS26" s="263"/>
      <c r="ART26" s="263"/>
      <c r="ARU26" s="263"/>
      <c r="ARV26" s="263"/>
      <c r="ARW26" s="263"/>
      <c r="ARX26" s="263"/>
      <c r="ARY26" s="263"/>
      <c r="ARZ26" s="263"/>
      <c r="ASA26" s="263"/>
      <c r="ASB26" s="263"/>
      <c r="ASC26" s="263"/>
      <c r="ASD26" s="263"/>
      <c r="ASE26" s="263"/>
      <c r="ASF26" s="263"/>
      <c r="ASG26" s="263"/>
      <c r="ASH26" s="263"/>
      <c r="ASI26" s="263"/>
      <c r="ASJ26" s="263"/>
      <c r="ASK26" s="263"/>
      <c r="ASL26" s="263"/>
      <c r="ASM26" s="263"/>
      <c r="ASN26" s="263"/>
      <c r="ASO26" s="263"/>
      <c r="ASP26" s="263"/>
      <c r="ASQ26" s="263"/>
      <c r="ASR26" s="263"/>
      <c r="ASS26" s="263"/>
      <c r="AST26" s="263"/>
      <c r="ASU26" s="263"/>
      <c r="ASV26" s="263"/>
      <c r="ASW26" s="263"/>
      <c r="ASX26" s="263"/>
      <c r="ASY26" s="263"/>
      <c r="ASZ26" s="263"/>
      <c r="ATA26" s="263"/>
      <c r="ATB26" s="263"/>
      <c r="ATC26" s="263"/>
      <c r="ATD26" s="263"/>
      <c r="ATE26" s="263"/>
      <c r="ATF26" s="263"/>
      <c r="ATG26" s="263"/>
      <c r="ATH26" s="263"/>
      <c r="ATI26" s="263"/>
      <c r="ATJ26" s="263"/>
      <c r="ATK26" s="263"/>
      <c r="ATL26" s="263"/>
      <c r="ATM26" s="263"/>
      <c r="ATN26" s="263"/>
      <c r="ATO26" s="263"/>
      <c r="ATP26" s="263"/>
      <c r="ATQ26" s="263"/>
      <c r="ATR26" s="263"/>
      <c r="ATS26" s="263"/>
      <c r="ATT26" s="263"/>
      <c r="ATU26" s="263"/>
      <c r="ATV26" s="263"/>
      <c r="ATW26" s="263"/>
      <c r="ATX26" s="263"/>
      <c r="ATY26" s="263"/>
      <c r="ATZ26" s="263"/>
      <c r="AUA26" s="263"/>
      <c r="AUB26" s="263"/>
      <c r="AUC26" s="263"/>
      <c r="AUD26" s="263"/>
      <c r="AUE26" s="263"/>
      <c r="AUF26" s="263"/>
      <c r="AUG26" s="263"/>
      <c r="AUH26" s="263"/>
      <c r="AUI26" s="263"/>
      <c r="AUJ26" s="263"/>
      <c r="AUK26" s="263"/>
      <c r="AUL26" s="263"/>
      <c r="AUM26" s="263"/>
      <c r="AUN26" s="263"/>
      <c r="AUO26" s="263"/>
      <c r="AUP26" s="263"/>
      <c r="AUQ26" s="263"/>
      <c r="AUR26" s="263"/>
      <c r="AUS26" s="263"/>
      <c r="AUT26" s="263"/>
      <c r="AUU26" s="263"/>
      <c r="AUV26" s="263"/>
      <c r="AUW26" s="263"/>
      <c r="AUX26" s="263"/>
      <c r="AUY26" s="263"/>
      <c r="AUZ26" s="263"/>
      <c r="AVA26" s="263"/>
      <c r="AVB26" s="263"/>
      <c r="AVC26" s="263"/>
      <c r="AVD26" s="263"/>
      <c r="AVE26" s="263"/>
      <c r="AVF26" s="263"/>
      <c r="AVG26" s="263"/>
      <c r="AVH26" s="263"/>
      <c r="AVI26" s="263"/>
      <c r="AVJ26" s="263"/>
      <c r="AVK26" s="263"/>
      <c r="AVL26" s="263"/>
      <c r="AVM26" s="263"/>
      <c r="AVN26" s="263"/>
      <c r="AVO26" s="263"/>
      <c r="AVP26" s="263"/>
      <c r="AVQ26" s="263"/>
      <c r="AVR26" s="263"/>
      <c r="AVS26" s="263"/>
      <c r="AVT26" s="263"/>
      <c r="AVU26" s="263"/>
      <c r="AVV26" s="263"/>
      <c r="AVW26" s="263"/>
      <c r="AVX26" s="263"/>
      <c r="AVY26" s="263"/>
      <c r="AVZ26" s="263"/>
      <c r="AWA26" s="263"/>
      <c r="AWB26" s="263"/>
      <c r="AWC26" s="263"/>
      <c r="AWD26" s="263"/>
      <c r="AWE26" s="263"/>
      <c r="AWF26" s="263"/>
      <c r="AWG26" s="263"/>
      <c r="AWH26" s="263"/>
      <c r="AWI26" s="263"/>
      <c r="AWJ26" s="263"/>
      <c r="AWK26" s="263"/>
      <c r="AWL26" s="263"/>
      <c r="AWM26" s="263"/>
      <c r="AWN26" s="263"/>
      <c r="AWO26" s="263"/>
      <c r="AWP26" s="263"/>
      <c r="AWQ26" s="263"/>
      <c r="AWR26" s="263"/>
      <c r="AWS26" s="263"/>
      <c r="AWT26" s="263"/>
      <c r="AWU26" s="263"/>
      <c r="AWV26" s="263"/>
      <c r="AWW26" s="263"/>
      <c r="AWX26" s="263"/>
      <c r="AWY26" s="263"/>
      <c r="AWZ26" s="263"/>
      <c r="AXA26" s="263"/>
      <c r="AXB26" s="263"/>
      <c r="AXC26" s="263"/>
      <c r="AXD26" s="263"/>
      <c r="AXE26" s="263"/>
      <c r="AXF26" s="263"/>
      <c r="AXG26" s="263"/>
      <c r="AXH26" s="263"/>
      <c r="AXI26" s="263"/>
      <c r="AXJ26" s="263"/>
      <c r="AXK26" s="263"/>
      <c r="AXL26" s="263"/>
      <c r="AXM26" s="263"/>
      <c r="AXN26" s="263"/>
      <c r="AXO26" s="263"/>
      <c r="AXP26" s="263"/>
      <c r="AXQ26" s="263"/>
      <c r="AXR26" s="263"/>
      <c r="AXS26" s="263"/>
      <c r="AXT26" s="263"/>
      <c r="AXU26" s="263"/>
      <c r="AXV26" s="263"/>
      <c r="AXW26" s="263"/>
    </row>
    <row r="27" spans="1:1323" ht="14.25" thickBot="1">
      <c r="A27" s="239" t="s">
        <v>69</v>
      </c>
      <c r="B27" s="250"/>
      <c r="C27" s="230"/>
      <c r="D27" s="236">
        <f>0.7/100*'ناتج محلي اجمالي وزراعي ج6'!F26</f>
        <v>108.78690364095107</v>
      </c>
      <c r="E27" s="236">
        <f>0.7/100*'ناتج محلي اجمالي وزراعي ج6'!G26</f>
        <v>99.939566999999997</v>
      </c>
      <c r="F27" s="233">
        <v>3227.7</v>
      </c>
      <c r="G27" s="252">
        <v>3149.76</v>
      </c>
      <c r="H27" s="233">
        <v>83420</v>
      </c>
      <c r="I27" s="233">
        <v>86880</v>
      </c>
      <c r="J27" s="232">
        <f>F27/H27*100</f>
        <v>3.8692160153440418</v>
      </c>
      <c r="K27" s="232">
        <f>G27/I27*100</f>
        <v>3.6254143646408847</v>
      </c>
      <c r="L27" s="241" t="s">
        <v>71</v>
      </c>
    </row>
    <row r="28" spans="1:1323" ht="14.25" thickBot="1">
      <c r="A28" s="239" t="s">
        <v>72</v>
      </c>
      <c r="B28" s="250"/>
      <c r="C28" s="230"/>
      <c r="D28" s="233"/>
      <c r="E28" s="233"/>
      <c r="F28" s="233"/>
      <c r="G28" s="252"/>
      <c r="H28" s="233"/>
      <c r="I28" s="233"/>
      <c r="J28" s="252"/>
      <c r="K28" s="233"/>
      <c r="L28" s="241" t="s">
        <v>75</v>
      </c>
    </row>
    <row r="29" spans="1:1323" ht="14.25" thickBot="1">
      <c r="A29" s="239" t="s">
        <v>85</v>
      </c>
      <c r="B29" s="250"/>
      <c r="C29" s="230"/>
      <c r="D29" s="233"/>
      <c r="E29" s="233"/>
      <c r="F29" s="233">
        <v>58.866399999999999</v>
      </c>
      <c r="G29" s="233">
        <v>58.866399999999999</v>
      </c>
      <c r="H29" s="233">
        <v>2497.17</v>
      </c>
      <c r="I29" s="233">
        <v>2497.17</v>
      </c>
      <c r="J29" s="232">
        <f>F29/H29*100</f>
        <v>2.3573244913241789</v>
      </c>
      <c r="K29" s="232">
        <f>G29/I29*100</f>
        <v>2.3573244913241789</v>
      </c>
      <c r="L29" s="241" t="s">
        <v>86</v>
      </c>
    </row>
    <row r="30" spans="1:1323" ht="14.25" thickBot="1">
      <c r="A30" s="246" t="s">
        <v>398</v>
      </c>
      <c r="B30" s="247">
        <f t="shared" ref="B30:E30" si="1">SUM(B8:B29)</f>
        <v>2037.5932561206582</v>
      </c>
      <c r="C30" s="247">
        <f t="shared" si="1"/>
        <v>1708.1668615941499</v>
      </c>
      <c r="D30" s="247">
        <f t="shared" si="1"/>
        <v>538.36137379321769</v>
      </c>
      <c r="E30" s="247">
        <f t="shared" si="1"/>
        <v>413.62622656744998</v>
      </c>
      <c r="F30" s="247">
        <f t="shared" ref="F30:G30" si="2">SUM(F8:F29)</f>
        <v>13873.222012</v>
      </c>
      <c r="G30" s="253">
        <f t="shared" si="2"/>
        <v>14032.593085736002</v>
      </c>
      <c r="H30" s="247">
        <f t="shared" ref="H30:I30" si="3">SUM(H8:H29)</f>
        <v>1198029.4241101141</v>
      </c>
      <c r="I30" s="247">
        <f t="shared" si="3"/>
        <v>1250009.2833200293</v>
      </c>
      <c r="J30" s="253">
        <f>F30/H30*100</f>
        <v>1.1580034457254595</v>
      </c>
      <c r="K30" s="247">
        <f>G30/I30*100</f>
        <v>1.1225991097014401</v>
      </c>
      <c r="L30" s="248" t="s">
        <v>87</v>
      </c>
    </row>
    <row r="31" spans="1:1323" ht="14.25" thickBot="1">
      <c r="D31" s="263"/>
    </row>
    <row r="32" spans="1:1323" ht="14.25" thickBot="1">
      <c r="E32" s="260"/>
    </row>
    <row r="33" spans="1:17">
      <c r="E33" s="260"/>
    </row>
    <row r="35" spans="1:17">
      <c r="A35" s="227" t="s">
        <v>444</v>
      </c>
      <c r="Q35" s="227" t="s">
        <v>448</v>
      </c>
    </row>
    <row r="36" spans="1:17" ht="14.25" thickBot="1">
      <c r="D36" s="227" t="s">
        <v>431</v>
      </c>
    </row>
    <row r="37" spans="1:17">
      <c r="A37" s="357" t="s">
        <v>0</v>
      </c>
      <c r="B37" s="360" t="s">
        <v>432</v>
      </c>
      <c r="C37" s="361"/>
      <c r="D37" s="362"/>
      <c r="E37" s="360" t="s">
        <v>433</v>
      </c>
      <c r="F37" s="361"/>
      <c r="G37" s="362"/>
      <c r="H37" s="360" t="s">
        <v>434</v>
      </c>
      <c r="I37" s="361"/>
      <c r="J37" s="362"/>
      <c r="K37" s="360" t="s">
        <v>435</v>
      </c>
      <c r="L37" s="361"/>
      <c r="M37" s="362"/>
      <c r="N37" s="360" t="s">
        <v>445</v>
      </c>
      <c r="O37" s="361"/>
      <c r="P37" s="362"/>
      <c r="Q37" s="371" t="s">
        <v>4</v>
      </c>
    </row>
    <row r="38" spans="1:17" ht="14.25" thickBot="1">
      <c r="A38" s="358"/>
      <c r="B38" s="375" t="s">
        <v>442</v>
      </c>
      <c r="C38" s="376"/>
      <c r="D38" s="377"/>
      <c r="E38" s="375" t="s">
        <v>436</v>
      </c>
      <c r="F38" s="376"/>
      <c r="G38" s="377"/>
      <c r="H38" s="375" t="s">
        <v>437</v>
      </c>
      <c r="I38" s="376"/>
      <c r="J38" s="377"/>
      <c r="K38" s="375" t="s">
        <v>438</v>
      </c>
      <c r="L38" s="376"/>
      <c r="M38" s="377"/>
      <c r="N38" s="375" t="s">
        <v>439</v>
      </c>
      <c r="O38" s="376"/>
      <c r="P38" s="377"/>
      <c r="Q38" s="372"/>
    </row>
    <row r="39" spans="1:17" ht="14.25" thickBot="1">
      <c r="A39" s="359"/>
      <c r="B39" s="238">
        <v>2015</v>
      </c>
      <c r="C39" s="238">
        <v>2016</v>
      </c>
      <c r="D39" s="238">
        <v>2017</v>
      </c>
      <c r="E39" s="238">
        <v>2015</v>
      </c>
      <c r="F39" s="238">
        <v>2016</v>
      </c>
      <c r="G39" s="238">
        <v>2017</v>
      </c>
      <c r="H39" s="238">
        <v>2015</v>
      </c>
      <c r="I39" s="238">
        <v>2016</v>
      </c>
      <c r="J39" s="238">
        <v>2017</v>
      </c>
      <c r="K39" s="238">
        <v>2015</v>
      </c>
      <c r="L39" s="238">
        <v>2016</v>
      </c>
      <c r="M39" s="238">
        <v>2017</v>
      </c>
      <c r="N39" s="238">
        <v>2015</v>
      </c>
      <c r="O39" s="238">
        <v>2016</v>
      </c>
      <c r="P39" s="238">
        <v>2017</v>
      </c>
      <c r="Q39" s="373"/>
    </row>
    <row r="40" spans="1:17" ht="14.25" thickBot="1">
      <c r="A40" s="239" t="s">
        <v>6</v>
      </c>
      <c r="B40" s="233">
        <v>821.69014084507103</v>
      </c>
      <c r="C40" s="236">
        <v>768.4</v>
      </c>
      <c r="D40" s="231">
        <v>800</v>
      </c>
      <c r="E40" s="233">
        <v>10902.82</v>
      </c>
      <c r="F40" s="236">
        <v>11091.93</v>
      </c>
      <c r="G40" s="236">
        <v>8080.5196253521099</v>
      </c>
      <c r="H40" s="233">
        <v>1938.90486760563</v>
      </c>
      <c r="I40" s="236">
        <v>2056.5641309859097</v>
      </c>
      <c r="J40" s="236">
        <v>2256.3380281690102</v>
      </c>
      <c r="K40" s="233">
        <f>B40/E40*100</f>
        <v>7.536491851145585</v>
      </c>
      <c r="L40" s="233">
        <f>C40/F40*100</f>
        <v>6.9275590451796933</v>
      </c>
      <c r="M40" s="233">
        <f>D40/G40*100</f>
        <v>9.9003534066058272</v>
      </c>
      <c r="N40" s="233">
        <f>H40/'ناتج محلي اجمالي وزراعي ج6'!B7*100</f>
        <v>5.1534483330384573</v>
      </c>
      <c r="O40" s="233">
        <f>I40/'ناتج محلي اجمالي وزراعي ج6'!C7*100</f>
        <v>5.3053284923957884</v>
      </c>
      <c r="P40" s="233">
        <f>J40/'ناتج محلي اجمالي وزراعي ج6'!D7*100</f>
        <v>5.5578743432887396</v>
      </c>
      <c r="Q40" s="240" t="s">
        <v>9</v>
      </c>
    </row>
    <row r="41" spans="1:17" ht="14.25" thickBot="1">
      <c r="A41" s="239" t="s">
        <v>10</v>
      </c>
      <c r="B41" s="236">
        <v>126.89</v>
      </c>
      <c r="C41" s="236"/>
      <c r="D41" s="236"/>
      <c r="E41" s="231">
        <v>100857.99</v>
      </c>
      <c r="F41" s="231">
        <v>121096.21</v>
      </c>
      <c r="G41" s="231">
        <v>109984.71</v>
      </c>
      <c r="H41" s="233">
        <v>2653.87283703199</v>
      </c>
      <c r="I41" s="236">
        <v>2770.8160716133398</v>
      </c>
      <c r="J41" s="236">
        <v>2919.28481307011</v>
      </c>
      <c r="K41" s="233">
        <f>B41/E41*100</f>
        <v>0.12581055799347182</v>
      </c>
      <c r="L41" s="233"/>
      <c r="M41" s="233"/>
      <c r="N41" s="233">
        <f>H41/'ناتج محلي اجمالي وزراعي ج6'!B8*100</f>
        <v>0.74102593963008567</v>
      </c>
      <c r="O41" s="233">
        <f>I41/'ناتج محلي اجمالي وزراعي ج6'!C8*100</f>
        <v>0.77604079621181909</v>
      </c>
      <c r="P41" s="233">
        <f>J41/'ناتج محلي اجمالي وزراعي ج6'!D8*100</f>
        <v>0.76306201619440717</v>
      </c>
      <c r="Q41" s="241" t="s">
        <v>13</v>
      </c>
    </row>
    <row r="42" spans="1:17" ht="14.25" thickBot="1">
      <c r="A42" s="239" t="s">
        <v>14</v>
      </c>
      <c r="B42" s="233">
        <v>87.862123021276474</v>
      </c>
      <c r="C42" s="233">
        <v>93.388957582446693</v>
      </c>
      <c r="D42" s="233">
        <v>114.75198619414893</v>
      </c>
      <c r="E42" s="233">
        <v>5491.3826888297799</v>
      </c>
      <c r="F42" s="236">
        <v>5493.4680930851</v>
      </c>
      <c r="G42" s="236">
        <v>6039.57822074468</v>
      </c>
      <c r="H42" s="233">
        <v>98.191489361702097</v>
      </c>
      <c r="I42" s="236">
        <v>107.078430851063</v>
      </c>
      <c r="J42" s="236">
        <v>103.10779787234</v>
      </c>
      <c r="K42" s="233">
        <f>B42/E42*100</f>
        <v>1.6</v>
      </c>
      <c r="L42" s="233">
        <f t="shared" ref="L42:M42" si="4">C42/F42*100</f>
        <v>1.6999999999999997</v>
      </c>
      <c r="M42" s="233">
        <f t="shared" si="4"/>
        <v>1.9</v>
      </c>
      <c r="N42" s="233">
        <f>H42/'ناتج محلي اجمالي وزراعي ج6'!B9*100</f>
        <v>0.31546543479156564</v>
      </c>
      <c r="O42" s="233">
        <f>I42/'ناتج محلي اجمالي وزراعي ج6'!C9*100</f>
        <v>0.3322479565346565</v>
      </c>
      <c r="P42" s="233">
        <f>J42/'ناتج محلي اجمالي وزراعي ج6'!D9*100</f>
        <v>0.29187584477564715</v>
      </c>
      <c r="Q42" s="241" t="s">
        <v>16</v>
      </c>
    </row>
    <row r="43" spans="1:17" ht="14.25" thickBot="1">
      <c r="A43" s="239" t="s">
        <v>17</v>
      </c>
      <c r="B43" s="233"/>
      <c r="C43" s="236"/>
      <c r="D43" s="236"/>
      <c r="E43" s="233">
        <v>8437.5454024087103</v>
      </c>
      <c r="F43" s="236">
        <v>8566.20784904022</v>
      </c>
      <c r="G43" s="236">
        <v>8111.6922024861206</v>
      </c>
      <c r="H43" s="233">
        <v>4439.3296374179499</v>
      </c>
      <c r="I43" s="236">
        <v>3954.4544622212602</v>
      </c>
      <c r="J43" s="236">
        <v>3778.33576159624</v>
      </c>
      <c r="K43" s="233"/>
      <c r="L43" s="233"/>
      <c r="M43" s="233"/>
      <c r="N43" s="233">
        <f>H43/'ناتج محلي اجمالي وزراعي ج6'!B10*100</f>
        <v>10.287637539952479</v>
      </c>
      <c r="O43" s="233">
        <f>I43/'ناتج محلي اجمالي وزراعي ج6'!C10*100</f>
        <v>9.4586679494250294</v>
      </c>
      <c r="P43" s="233">
        <f>J43/'ناتج محلي اجمالي وزراعي ج6'!D10*100</f>
        <v>9.4576614808416526</v>
      </c>
      <c r="Q43" s="241" t="s">
        <v>19</v>
      </c>
    </row>
    <row r="44" spans="1:17" ht="14.25" thickBot="1">
      <c r="A44" s="239" t="s">
        <v>20</v>
      </c>
      <c r="B44" s="233"/>
      <c r="C44" s="233"/>
      <c r="D44" s="233"/>
      <c r="E44" s="233">
        <v>35785.952992359904</v>
      </c>
      <c r="F44" s="233">
        <v>33431.7788366065</v>
      </c>
      <c r="G44" s="233">
        <v>32237.335772765</v>
      </c>
      <c r="H44" s="233">
        <v>19218.1195156291</v>
      </c>
      <c r="I44" s="233">
        <v>19556.286799955502</v>
      </c>
      <c r="J44" s="233">
        <v>20562.656297379101</v>
      </c>
      <c r="K44" s="233"/>
      <c r="L44" s="233"/>
      <c r="M44" s="233"/>
      <c r="N44" s="233">
        <f>H44/'ناتج محلي اجمالي وزراعي ج6'!B11*100</f>
        <v>11.515165024284336</v>
      </c>
      <c r="O44" s="233">
        <f>I44/'ناتج محلي اجمالي وزراعي ج6'!C11*100</f>
        <v>12.215774608938773</v>
      </c>
      <c r="P44" s="233">
        <f>J44/'ناتج محلي اجمالي وزراعي ج6'!D11*100</f>
        <v>12.270732881705406</v>
      </c>
      <c r="Q44" s="241" t="s">
        <v>22</v>
      </c>
    </row>
    <row r="45" spans="1:17">
      <c r="A45" s="242" t="s">
        <v>225</v>
      </c>
      <c r="B45" s="233"/>
      <c r="C45" s="236"/>
      <c r="D45" s="236"/>
      <c r="E45" s="233">
        <v>136.07406404851801</v>
      </c>
      <c r="F45" s="236">
        <v>147.67264291287898</v>
      </c>
      <c r="G45" s="236">
        <v>156.62888157584501</v>
      </c>
      <c r="H45" s="233">
        <v>296.76895652298703</v>
      </c>
      <c r="I45" s="236">
        <v>303.59768632417502</v>
      </c>
      <c r="J45" s="236">
        <v>319.78310044673503</v>
      </c>
      <c r="K45" s="233"/>
      <c r="L45" s="233"/>
      <c r="M45" s="233"/>
      <c r="N45" s="233">
        <f>H45/'ناتج محلي اجمالي وزراعي ج6'!B12*100</f>
        <v>30.032763051724075</v>
      </c>
      <c r="O45" s="233">
        <f>I45/'ناتج محلي اجمالي وزراعي ج6'!C12*100</f>
        <v>29.733312476650458</v>
      </c>
      <c r="P45" s="233">
        <f>J45/'ناتج محلي اجمالي وزراعي ج6'!D12*100</f>
        <v>29.542915192027447</v>
      </c>
      <c r="Q45" s="241" t="s">
        <v>28</v>
      </c>
    </row>
    <row r="46" spans="1:17" ht="14.25" thickBot="1">
      <c r="A46" s="239" t="s">
        <v>23</v>
      </c>
      <c r="B46" s="233"/>
      <c r="C46" s="236"/>
      <c r="D46" s="236"/>
      <c r="E46" s="233">
        <v>482.72563583164504</v>
      </c>
      <c r="F46" s="236">
        <v>579.08507765023603</v>
      </c>
      <c r="G46" s="236">
        <v>598.37384650011211</v>
      </c>
      <c r="H46" s="233">
        <v>29.0288093630429</v>
      </c>
      <c r="I46" s="236">
        <v>34.273013729462001</v>
      </c>
      <c r="J46" s="236">
        <v>40.406257033535901</v>
      </c>
      <c r="K46" s="233"/>
      <c r="L46" s="233"/>
      <c r="M46" s="233"/>
      <c r="N46" s="233">
        <f>H46/'ناتج محلي اجمالي وزراعي ج6'!B13*100</f>
        <v>1.7768271974288434</v>
      </c>
      <c r="O46" s="233">
        <f>I46/'ناتج محلي اجمالي وزراعي ج6'!C13*100</f>
        <v>1.9426176697295745</v>
      </c>
      <c r="P46" s="233">
        <f>J46/'ناتج محلي اجمالي وزراعي ج6'!D13*100</f>
        <v>2.1904244805703654</v>
      </c>
      <c r="Q46" s="241" t="s">
        <v>26</v>
      </c>
    </row>
    <row r="47" spans="1:17" ht="14.25" thickBot="1">
      <c r="A47" s="239" t="s">
        <v>29</v>
      </c>
      <c r="B47" s="236">
        <v>9618.8829333333179</v>
      </c>
      <c r="C47" s="236">
        <v>18489.112262635921</v>
      </c>
      <c r="D47" s="236">
        <v>18489.112262635921</v>
      </c>
      <c r="E47" s="236">
        <v>196303.73333333302</v>
      </c>
      <c r="F47" s="236">
        <v>166568.57894266598</v>
      </c>
      <c r="G47" s="236">
        <v>170160.07504960001</v>
      </c>
      <c r="H47" s="236">
        <v>17137.866666666599</v>
      </c>
      <c r="I47" s="236">
        <v>17320.586666666601</v>
      </c>
      <c r="J47" s="236">
        <v>17393.167032266603</v>
      </c>
      <c r="K47" s="233">
        <f>B47/E47*100</f>
        <v>4.9000000000000004</v>
      </c>
      <c r="L47" s="233">
        <f>C47/F47*100</f>
        <v>11.099999999999998</v>
      </c>
      <c r="M47" s="233">
        <f>D47/G47*100</f>
        <v>10.865717035706833</v>
      </c>
      <c r="N47" s="233">
        <f>H47/'ناتج محلي اجمالي وزراعي ج6'!B14*100</f>
        <v>2.6193878784065432</v>
      </c>
      <c r="O47" s="233">
        <f>I47/'ناتج محلي اجمالي وزراعي ج6'!C14*100</f>
        <v>2.6856309786927253</v>
      </c>
      <c r="P47" s="233">
        <f>J47/'ناتج محلي اجمالي وزراعي ج6'!D14*100</f>
        <v>2.5435034536871854</v>
      </c>
      <c r="Q47" s="241" t="s">
        <v>32</v>
      </c>
    </row>
    <row r="48" spans="1:17" ht="14.25" thickBot="1">
      <c r="A48" s="239" t="s">
        <v>33</v>
      </c>
      <c r="B48" s="233"/>
      <c r="C48" s="236">
        <v>90.54</v>
      </c>
      <c r="D48" s="236">
        <v>88.6</v>
      </c>
      <c r="E48" s="233">
        <v>4783.01144427892</v>
      </c>
      <c r="F48" s="236">
        <v>5321.3197566930403</v>
      </c>
      <c r="G48" s="236">
        <v>7272.1470036029705</v>
      </c>
      <c r="H48" s="233">
        <v>26931.9602273934</v>
      </c>
      <c r="I48" s="236">
        <v>29089.260273127798</v>
      </c>
      <c r="J48" s="236">
        <v>38605.2812265088</v>
      </c>
      <c r="K48" s="233"/>
      <c r="L48" s="233">
        <f>C48/F48*100</f>
        <v>1.7014576108891173</v>
      </c>
      <c r="M48" s="233">
        <f>D48/G48*100</f>
        <v>1.2183472082743005</v>
      </c>
      <c r="N48" s="233">
        <f>H48/'ناتج محلي اجمالي وزراعي ج6'!B15*100</f>
        <v>32.783883417399146</v>
      </c>
      <c r="O48" s="233">
        <f>I48/'ناتج محلي اجمالي وزراعي ج6'!C15*100</f>
        <v>30.440833270330469</v>
      </c>
      <c r="P48" s="233">
        <f>J48/'ناتج محلي اجمالي وزراعي ج6'!D15*100</f>
        <v>31.373653983347253</v>
      </c>
      <c r="Q48" s="241" t="s">
        <v>36</v>
      </c>
    </row>
    <row r="49" spans="1:17" ht="14.25" thickBot="1">
      <c r="A49" s="239" t="s">
        <v>37</v>
      </c>
      <c r="B49" s="233"/>
      <c r="C49" s="236"/>
      <c r="D49" s="236"/>
      <c r="E49" s="233">
        <v>2304.2084915231899</v>
      </c>
      <c r="F49" s="236">
        <v>1493.63540886388</v>
      </c>
      <c r="G49" s="236">
        <v>1829.93620642528</v>
      </c>
      <c r="H49" s="233">
        <v>3943.7586515442799</v>
      </c>
      <c r="I49" s="236">
        <v>2543.3950702082602</v>
      </c>
      <c r="J49" s="236">
        <v>3128.2286606520001</v>
      </c>
      <c r="K49" s="233"/>
      <c r="L49" s="233"/>
      <c r="M49" s="233"/>
      <c r="N49" s="233">
        <f>H49/'ناتج محلي اجمالي وزراعي ج6'!B16*100</f>
        <v>20.658656639314202</v>
      </c>
      <c r="O49" s="233">
        <f>I49/'ناتج محلي اجمالي وزراعي ج6'!C16*100</f>
        <v>20.54877112419673</v>
      </c>
      <c r="P49" s="233">
        <f>J49/'ناتج محلي اجمالي وزراعي ج6'!D16*100</f>
        <v>20.603001384008266</v>
      </c>
      <c r="Q49" s="241" t="s">
        <v>40</v>
      </c>
    </row>
    <row r="50" spans="1:17" ht="14.25" thickBot="1">
      <c r="A50" s="243" t="s">
        <v>84</v>
      </c>
      <c r="B50" s="233"/>
      <c r="C50" s="236"/>
      <c r="D50" s="236"/>
      <c r="E50" s="233">
        <v>126.94212644029101</v>
      </c>
      <c r="F50" s="236">
        <v>125.176844031465</v>
      </c>
      <c r="G50" s="236">
        <v>133.95306072592001</v>
      </c>
      <c r="H50" s="233">
        <v>769.29175386116503</v>
      </c>
      <c r="I50" s="236">
        <v>758.65324957519397</v>
      </c>
      <c r="J50" s="236">
        <v>811.85628528123107</v>
      </c>
      <c r="K50" s="233"/>
      <c r="L50" s="233"/>
      <c r="M50" s="233"/>
      <c r="N50" s="233">
        <f>H50/'ناتج محلي اجمالي وزراعي ج6'!B17*100</f>
        <v>52.880308867177284</v>
      </c>
      <c r="O50" s="233">
        <f>I50/'ناتج محلي اجمالي وزراعي ج6'!C17*100</f>
        <v>52.880664606615191</v>
      </c>
      <c r="P50" s="233">
        <f>J50/'ناتج محلي اجمالي وزراعي ج6'!D17*100</f>
        <v>52.879819155091134</v>
      </c>
      <c r="Q50" s="241" t="s">
        <v>106</v>
      </c>
    </row>
    <row r="51" spans="1:17" ht="14.25" thickBot="1">
      <c r="A51" s="239" t="s">
        <v>45</v>
      </c>
      <c r="B51" s="233"/>
      <c r="C51" s="236"/>
      <c r="D51" s="236"/>
      <c r="E51" s="233">
        <v>31130.218817818401</v>
      </c>
      <c r="F51" s="236">
        <v>38809.525465313003</v>
      </c>
      <c r="G51" s="236">
        <v>41878.205578550595</v>
      </c>
      <c r="H51" s="233">
        <v>6990.9506282124594</v>
      </c>
      <c r="I51" s="236">
        <v>6626.0972081218206</v>
      </c>
      <c r="J51" s="236">
        <v>6268.2206081081004</v>
      </c>
      <c r="K51" s="233"/>
      <c r="L51" s="233"/>
      <c r="M51" s="233"/>
      <c r="N51" s="233">
        <f>H51/'ناتج محلي اجمالي وزراعي ج6'!B18*100</f>
        <v>4.333689363717065</v>
      </c>
      <c r="O51" s="233">
        <f>I51/'ناتج محلي اجمالي وزراعي ج6'!C18*100</f>
        <v>3.9772492245629176</v>
      </c>
      <c r="P51" s="233">
        <f>J51/'ناتج محلي اجمالي وزراعي ج6'!D18*100</f>
        <v>3.2450924664051048</v>
      </c>
      <c r="Q51" s="241" t="s">
        <v>47</v>
      </c>
    </row>
    <row r="52" spans="1:17" ht="14.25" thickBot="1">
      <c r="A52" s="239" t="s">
        <v>48</v>
      </c>
      <c r="B52" s="236"/>
      <c r="C52" s="236">
        <v>53.41</v>
      </c>
      <c r="D52" s="236">
        <v>51.6</v>
      </c>
      <c r="E52" s="236">
        <v>19392.9528556566</v>
      </c>
      <c r="F52" s="236">
        <v>19627.320751625401</v>
      </c>
      <c r="G52" s="236">
        <v>18327.162951885501</v>
      </c>
      <c r="H52" s="236">
        <v>1361.43126918075</v>
      </c>
      <c r="I52" s="236">
        <v>1491.6070195058501</v>
      </c>
      <c r="J52" s="236">
        <v>1630.7740754226202</v>
      </c>
      <c r="K52" s="233"/>
      <c r="L52" s="233">
        <f>C52/F52*100</f>
        <v>0.27212068664836458</v>
      </c>
      <c r="M52" s="233">
        <f>D52/G52*100</f>
        <v>0.28154930545150958</v>
      </c>
      <c r="N52" s="233">
        <f>H52/'ناتج محلي اجمالي وزراعي ج6'!B19*100</f>
        <v>1.9753790905118251</v>
      </c>
      <c r="O52" s="233">
        <f>I52/'ناتج محلي اجمالي وزراعي ج6'!C19*100</f>
        <v>2.2620670602151201</v>
      </c>
      <c r="P52" s="233">
        <f>J52/'ناتج محلي اجمالي وزراعي ج6'!D19*100</f>
        <v>2.3040040624789775</v>
      </c>
      <c r="Q52" s="241" t="s">
        <v>50</v>
      </c>
    </row>
    <row r="53" spans="1:17" ht="14.25" thickBot="1">
      <c r="A53" s="239" t="s">
        <v>51</v>
      </c>
      <c r="B53" s="233">
        <v>43.119610708580304</v>
      </c>
      <c r="C53" s="236">
        <v>42.1168233232004</v>
      </c>
      <c r="D53" s="236">
        <v>35.830790040406903</v>
      </c>
      <c r="E53" s="233">
        <v>3770.9265251687698</v>
      </c>
      <c r="F53" s="236">
        <v>4108.5686559899996</v>
      </c>
      <c r="G53" s="236">
        <v>4493.4455732590204</v>
      </c>
      <c r="H53" s="233">
        <v>450.1</v>
      </c>
      <c r="I53" s="236">
        <v>423.7</v>
      </c>
      <c r="J53" s="236">
        <v>418.40183999999999</v>
      </c>
      <c r="K53" s="233">
        <f>B53/E53*100</f>
        <v>1.1434752287211554</v>
      </c>
      <c r="L53" s="233">
        <f>C53/F53*100</f>
        <v>1.0250972260569888</v>
      </c>
      <c r="M53" s="233">
        <f>D53/G53*100</f>
        <v>0.7974012248782939</v>
      </c>
      <c r="N53" s="233">
        <f>H53/'ناتج محلي اجمالي وزراعي ج6'!B20*100</f>
        <v>3.5504125451591024</v>
      </c>
      <c r="O53" s="233">
        <f>I53/'ناتج محلي اجمالي وزراعي ج6'!C20*100</f>
        <v>3.1558875887290792</v>
      </c>
      <c r="P53" s="233">
        <f>J53/'ناتج محلي اجمالي وزراعي ج6'!D20*100</f>
        <v>2.885908084507625</v>
      </c>
      <c r="Q53" s="241" t="s">
        <v>53</v>
      </c>
    </row>
    <row r="54" spans="1:17" ht="14.25" thickBot="1">
      <c r="A54" s="239" t="s">
        <v>54</v>
      </c>
      <c r="B54" s="233"/>
      <c r="C54" s="233"/>
      <c r="D54" s="233"/>
      <c r="E54" s="233">
        <v>32546.782195054901</v>
      </c>
      <c r="F54" s="233">
        <v>35217.610769230698</v>
      </c>
      <c r="G54" s="233">
        <v>37463.519221703202</v>
      </c>
      <c r="H54" s="233">
        <v>262.94368324175798</v>
      </c>
      <c r="I54" s="233">
        <v>278.99340109890096</v>
      </c>
      <c r="J54" s="233">
        <v>310.31134945054902</v>
      </c>
      <c r="K54" s="233"/>
      <c r="L54" s="233"/>
      <c r="M54" s="233"/>
      <c r="N54" s="233">
        <f>H54/'ناتج محلي اجمالي وزراعي ج6'!B21*100</f>
        <v>0.16257183333854211</v>
      </c>
      <c r="O54" s="233">
        <f>I54/'ناتج محلي اجمالي وزراعي ج6'!C21*100</f>
        <v>0.18387231330514836</v>
      </c>
      <c r="P54" s="233">
        <f>J54/'ناتج محلي اجمالي وزراعي ج6'!D21*100</f>
        <v>0.18589309857458156</v>
      </c>
      <c r="Q54" s="241" t="s">
        <v>56</v>
      </c>
    </row>
    <row r="55" spans="1:17" ht="14.25" thickBot="1">
      <c r="A55" s="239" t="s">
        <v>57</v>
      </c>
      <c r="B55" s="233">
        <v>345.68489276414198</v>
      </c>
      <c r="C55" s="236" t="s">
        <v>440</v>
      </c>
      <c r="D55" s="236" t="s">
        <v>440</v>
      </c>
      <c r="E55" s="233">
        <v>27720.318651669299</v>
      </c>
      <c r="F55" s="236">
        <v>28123.896088005797</v>
      </c>
      <c r="G55" s="236">
        <v>30047.550700377997</v>
      </c>
      <c r="H55" s="233">
        <v>614.92024193621398</v>
      </c>
      <c r="I55" s="236">
        <v>567.37351826159795</v>
      </c>
      <c r="J55" s="236">
        <v>609.786471504823</v>
      </c>
      <c r="K55" s="233">
        <f>B55/E55*100</f>
        <v>1.2470451624600105</v>
      </c>
      <c r="L55" s="233"/>
      <c r="M55" s="233"/>
      <c r="N55" s="233">
        <f>H55/'ناتج محلي اجمالي وزراعي ج6'!B22*100</f>
        <v>0.53664729571258885</v>
      </c>
      <c r="O55" s="233">
        <f>I55/'ناتج محلي اجمالي وزراعي ج6'!C22*100</f>
        <v>0.51859205648389217</v>
      </c>
      <c r="P55" s="233">
        <f>J55/'ناتج محلي اجمالي وزراعي ج6'!D22*100</f>
        <v>0.51013633243344048</v>
      </c>
      <c r="Q55" s="241" t="s">
        <v>59</v>
      </c>
    </row>
    <row r="56" spans="1:17" ht="14.25" thickBot="1">
      <c r="A56" s="239" t="s">
        <v>60</v>
      </c>
      <c r="B56" s="233">
        <v>56.780264013267001</v>
      </c>
      <c r="C56" s="236">
        <v>59.834413930348298</v>
      </c>
      <c r="D56" s="233">
        <v>37.56</v>
      </c>
      <c r="E56" s="233">
        <v>6242.8621823907097</v>
      </c>
      <c r="F56" s="236">
        <v>6262.7692317552201</v>
      </c>
      <c r="G56" s="236">
        <v>6984.6651226275198</v>
      </c>
      <c r="H56" s="233">
        <v>1706.8744731131001</v>
      </c>
      <c r="I56" s="236">
        <v>1488.40485225472</v>
      </c>
      <c r="J56" s="236">
        <v>1561.5370813213899</v>
      </c>
      <c r="K56" s="233">
        <f>B56/E56*100</f>
        <v>0.90952294563585812</v>
      </c>
      <c r="L56" s="233">
        <f>C56/F56*100</f>
        <v>0.95539866976032495</v>
      </c>
      <c r="M56" s="233">
        <f>D56/G56*100</f>
        <v>0.53774947460717382</v>
      </c>
      <c r="N56" s="233">
        <f>H56/'ناتج محلي اجمالي وزراعي ج6'!B23*100</f>
        <v>3.4157984252813689</v>
      </c>
      <c r="O56" s="233">
        <f>I56/'ناتج محلي اجمالي وزراعي ج6'!C23*100</f>
        <v>2.9047713744237313</v>
      </c>
      <c r="P56" s="233">
        <f>J56/'ناتج محلي اجمالي وزراعي ج6'!D23*100</f>
        <v>2.9247744546195729</v>
      </c>
      <c r="Q56" s="241" t="s">
        <v>62</v>
      </c>
    </row>
    <row r="57" spans="1:17" ht="14.25" thickBot="1">
      <c r="A57" s="239" t="s">
        <v>63</v>
      </c>
      <c r="B57" s="233"/>
      <c r="C57" s="236"/>
      <c r="D57" s="236"/>
      <c r="E57" s="233">
        <v>10434.859192906701</v>
      </c>
      <c r="F57" s="236">
        <v>8995.75384344126</v>
      </c>
      <c r="G57" s="236">
        <v>10505.437858040701</v>
      </c>
      <c r="H57" s="233">
        <v>128.07503491796399</v>
      </c>
      <c r="I57" s="236">
        <v>128.81040167123598</v>
      </c>
      <c r="J57" s="236">
        <v>206.38961255122001</v>
      </c>
      <c r="K57" s="233"/>
      <c r="L57" s="233"/>
      <c r="M57" s="233"/>
      <c r="N57" s="233">
        <f>H57/'ناتج محلي اجمالي وزراعي ج6'!B24*100</f>
        <v>0.46003963691797412</v>
      </c>
      <c r="O57" s="233">
        <f>I57/'ناتج محلي اجمالي وزراعي ج6'!C24*100</f>
        <v>0.49126774092767345</v>
      </c>
      <c r="P57" s="233">
        <f>J57/'ناتج محلي اجمالي وزراعي ج6'!D24*100</f>
        <v>0.54142080942082893</v>
      </c>
      <c r="Q57" s="241" t="s">
        <v>65</v>
      </c>
    </row>
    <row r="58" spans="1:17" ht="14.25" thickBot="1">
      <c r="A58" s="239" t="s">
        <v>66</v>
      </c>
      <c r="B58" s="233">
        <v>1657.33608826471</v>
      </c>
      <c r="C58" s="236">
        <v>1307.9776336703601</v>
      </c>
      <c r="D58" s="236">
        <v>937.83037078900497</v>
      </c>
      <c r="E58" s="233">
        <v>112408.65</v>
      </c>
      <c r="F58" s="236">
        <v>97232.42</v>
      </c>
      <c r="G58" s="236">
        <v>67883.350000000006</v>
      </c>
      <c r="H58" s="233">
        <v>36204.673920000001</v>
      </c>
      <c r="I58" s="236">
        <v>31806.997719999999</v>
      </c>
      <c r="J58" s="236">
        <v>22411.845850000002</v>
      </c>
      <c r="K58" s="233">
        <f>B58/E58*100</f>
        <v>1.4743848344986887</v>
      </c>
      <c r="L58" s="233">
        <f>C58/F58*100</f>
        <v>1.3452073224860186</v>
      </c>
      <c r="M58" s="233">
        <f>D58/G58*100</f>
        <v>1.3815322472874496</v>
      </c>
      <c r="N58" s="233">
        <f>H58/'ناتج محلي اجمالي وزراعي ج6'!B25*100</f>
        <v>10.882078124436429</v>
      </c>
      <c r="O58" s="233">
        <f>I58/'ناتج محلي اجمالي وزراعي ج6'!C25*100</f>
        <v>9.5536592436848586</v>
      </c>
      <c r="P58" s="233">
        <f>J58/'ناتج محلي اجمالي وزراعي ج6'!D25*100</f>
        <v>9.521963652971916</v>
      </c>
      <c r="Q58" s="241" t="s">
        <v>68</v>
      </c>
    </row>
    <row r="59" spans="1:17" ht="14.25" thickBot="1">
      <c r="A59" s="239" t="s">
        <v>69</v>
      </c>
      <c r="B59" s="233"/>
      <c r="C59" s="236"/>
      <c r="D59" s="236"/>
      <c r="E59" s="233">
        <v>19504.629960791601</v>
      </c>
      <c r="F59" s="236">
        <v>19948.455583431802</v>
      </c>
      <c r="G59" s="236">
        <v>20759.187353094898</v>
      </c>
      <c r="H59" s="233">
        <v>12781.088550679</v>
      </c>
      <c r="I59" s="236">
        <v>12458.5570851791</v>
      </c>
      <c r="J59" s="236">
        <v>13580.584881442199</v>
      </c>
      <c r="K59" s="233"/>
      <c r="L59" s="233"/>
      <c r="M59" s="233"/>
      <c r="N59" s="233">
        <f>H59/'ناتج محلي اجمالي وزراعي ج6'!B26*100</f>
        <v>12.631146796443513</v>
      </c>
      <c r="O59" s="233">
        <f>I59/'ناتج محلي اجمالي وزراعي ج6'!C26*100</f>
        <v>12.024871102695618</v>
      </c>
      <c r="P59" s="233">
        <f>J59/'ناتج محلي اجمالي وزراعي ج6'!D26*100</f>
        <v>12.365805269210743</v>
      </c>
      <c r="Q59" s="241" t="s">
        <v>71</v>
      </c>
    </row>
    <row r="60" spans="1:17" ht="14.25" thickBot="1">
      <c r="A60" s="239" t="s">
        <v>72</v>
      </c>
      <c r="B60" s="233"/>
      <c r="C60" s="236"/>
      <c r="D60" s="236"/>
      <c r="E60" s="233">
        <v>1114.3904354655699</v>
      </c>
      <c r="F60" s="236">
        <v>1027.38071870307</v>
      </c>
      <c r="G60" s="236">
        <v>1110.21027455119</v>
      </c>
      <c r="H60" s="233">
        <v>1193.86765090886</v>
      </c>
      <c r="I60" s="236">
        <v>1131.50965483806</v>
      </c>
      <c r="J60" s="236">
        <v>1146.4318151694902</v>
      </c>
      <c r="K60" s="233"/>
      <c r="L60" s="233"/>
      <c r="M60" s="233"/>
      <c r="N60" s="233">
        <f>H60/'ناتج محلي اجمالي وزراعي ج6'!B27*100</f>
        <v>24.704699127462646</v>
      </c>
      <c r="O60" s="233">
        <f>I60/'ناتج محلي اجمالي وزراعي ج6'!C27*100</f>
        <v>23.921980017717971</v>
      </c>
      <c r="P60" s="233">
        <f>J60/'ناتج محلي اجمالي وزراعي ج6'!D27*100</f>
        <v>23.067038534597387</v>
      </c>
      <c r="Q60" s="241" t="s">
        <v>75</v>
      </c>
    </row>
    <row r="61" spans="1:17" ht="14.25" thickBot="1">
      <c r="A61" s="239" t="s">
        <v>85</v>
      </c>
      <c r="B61" s="244"/>
      <c r="C61" s="245"/>
      <c r="D61" s="245"/>
      <c r="E61" s="244">
        <v>4849.9557913351</v>
      </c>
      <c r="F61" s="245">
        <v>3486.5093768904999</v>
      </c>
      <c r="G61" s="245">
        <v>2638.8115046023504</v>
      </c>
      <c r="H61" s="244">
        <v>4601.3051295732703</v>
      </c>
      <c r="I61" s="245">
        <v>4529.86161767881</v>
      </c>
      <c r="J61" s="245">
        <v>4590.3203523989005</v>
      </c>
      <c r="K61" s="233"/>
      <c r="L61" s="233"/>
      <c r="M61" s="233"/>
      <c r="N61" s="233">
        <f>H61/'ناتج محلي اجمالي وزراعي ج6'!B28*100</f>
        <v>17.259017226776216</v>
      </c>
      <c r="O61" s="233">
        <f>I61/'ناتج محلي اجمالي وزراعي ج6'!C28*100</f>
        <v>18.235398723299745</v>
      </c>
      <c r="P61" s="233">
        <f>J61/'ناتج محلي اجمالي وزراعي ج6'!D28*100</f>
        <v>16.419353394637334</v>
      </c>
      <c r="Q61" s="241" t="s">
        <v>86</v>
      </c>
    </row>
    <row r="62" spans="1:17" ht="14.25" thickBot="1">
      <c r="A62" s="246" t="s">
        <v>398</v>
      </c>
      <c r="B62" s="247">
        <f t="shared" ref="B62:J62" si="5">SUM(B40:B61)</f>
        <v>12758.246052950364</v>
      </c>
      <c r="C62" s="247">
        <f t="shared" si="5"/>
        <v>20904.780091142282</v>
      </c>
      <c r="D62" s="247">
        <f t="shared" si="5"/>
        <v>20555.285409659478</v>
      </c>
      <c r="E62" s="247">
        <f t="shared" si="5"/>
        <v>634728.93278731161</v>
      </c>
      <c r="F62" s="247">
        <f t="shared" si="5"/>
        <v>616755.27393593604</v>
      </c>
      <c r="G62" s="247">
        <f t="shared" si="5"/>
        <v>586696.496008471</v>
      </c>
      <c r="H62" s="247">
        <f t="shared" si="5"/>
        <v>143753.32399416124</v>
      </c>
      <c r="I62" s="247">
        <f t="shared" si="5"/>
        <v>139426.87833386866</v>
      </c>
      <c r="J62" s="247">
        <f t="shared" si="5"/>
        <v>142653.04919764501</v>
      </c>
      <c r="K62" s="247">
        <f t="shared" ref="K62:M63" si="6">B62/E62*100</f>
        <v>2.0100306436205053</v>
      </c>
      <c r="L62" s="247">
        <f t="shared" si="6"/>
        <v>3.3894773137057466</v>
      </c>
      <c r="M62" s="247">
        <f t="shared" si="6"/>
        <v>3.5035636908529773</v>
      </c>
      <c r="N62" s="247">
        <f>H62/'ناتج محلي اجمالي وزراعي ج6'!B29*100</f>
        <v>5.8461351074012766</v>
      </c>
      <c r="O62" s="247">
        <f>I62/'ناتج محلي اجمالي وزراعي ج6'!C29*100</f>
        <v>5.7196061105650973</v>
      </c>
      <c r="P62" s="247">
        <f>J62/'ناتج محلي اجمالي وزراعي ج6'!D29*100</f>
        <v>5.6449791971768644</v>
      </c>
      <c r="Q62" s="248" t="s">
        <v>266</v>
      </c>
    </row>
    <row r="63" spans="1:17" ht="14.25" thickBot="1">
      <c r="A63" s="246" t="s">
        <v>231</v>
      </c>
      <c r="B63" s="247">
        <v>127255.630060657</v>
      </c>
      <c r="C63" s="247">
        <v>122364.531477289</v>
      </c>
      <c r="D63" s="247">
        <v>117473.432893921</v>
      </c>
      <c r="E63" s="247">
        <v>12206873.115227699</v>
      </c>
      <c r="F63" s="247">
        <v>12401314.253657099</v>
      </c>
      <c r="G63" s="247">
        <v>13043433.440509001</v>
      </c>
      <c r="H63" s="247">
        <v>3194468.17355638</v>
      </c>
      <c r="I63" s="247">
        <v>3189735.7337386403</v>
      </c>
      <c r="J63" s="247">
        <v>3323048.7387220496</v>
      </c>
      <c r="K63" s="247">
        <f t="shared" si="6"/>
        <v>1.0424916263109962</v>
      </c>
      <c r="L63" s="247">
        <f t="shared" si="6"/>
        <v>0.98670615851222521</v>
      </c>
      <c r="M63" s="247">
        <f t="shared" si="6"/>
        <v>0.90063274696586915</v>
      </c>
      <c r="N63" s="247">
        <f>H63/'ناتج محلي اجمالي وزراعي ج6'!B30*100</f>
        <v>4.3033754495235721</v>
      </c>
      <c r="O63" s="247">
        <f>I63/'ناتج محلي اجمالي وزراعي ج6'!C30*100</f>
        <v>4.2354985855945246</v>
      </c>
      <c r="P63" s="247">
        <f>J63/'ناتج محلي اجمالي وزراعي ج6'!D30*100</f>
        <v>4.1575331925073087</v>
      </c>
      <c r="Q63" s="248" t="s">
        <v>245</v>
      </c>
    </row>
    <row r="65" spans="4:4">
      <c r="D65" s="261"/>
    </row>
  </sheetData>
  <mergeCells count="26">
    <mergeCell ref="Q37:Q39"/>
    <mergeCell ref="D6:E6"/>
    <mergeCell ref="L5:L7"/>
    <mergeCell ref="N37:P37"/>
    <mergeCell ref="B38:D38"/>
    <mergeCell ref="E38:G38"/>
    <mergeCell ref="H38:J38"/>
    <mergeCell ref="K38:M38"/>
    <mergeCell ref="N38:P38"/>
    <mergeCell ref="D5:E5"/>
    <mergeCell ref="J5:K5"/>
    <mergeCell ref="J6:K6"/>
    <mergeCell ref="H6:I6"/>
    <mergeCell ref="H5:I5"/>
    <mergeCell ref="F5:G5"/>
    <mergeCell ref="K37:M37"/>
    <mergeCell ref="A37:A39"/>
    <mergeCell ref="B37:D37"/>
    <mergeCell ref="E37:G37"/>
    <mergeCell ref="H37:J37"/>
    <mergeCell ref="K4:L4"/>
    <mergeCell ref="A4:C4"/>
    <mergeCell ref="A5:A7"/>
    <mergeCell ref="B6:C6"/>
    <mergeCell ref="B5:C5"/>
    <mergeCell ref="F6:G6"/>
  </mergeCells>
  <conditionalFormatting sqref="Q40:Q63 L8:L30">
    <cfRule type="cellIs" dxfId="3" priority="3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" sqref="H1"/>
    </sheetView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rightToLeft="1" topLeftCell="A8" workbookViewId="0">
      <selection activeCell="C8" sqref="C8"/>
    </sheetView>
  </sheetViews>
  <sheetFormatPr defaultColWidth="9.125" defaultRowHeight="14.25"/>
  <cols>
    <col min="1" max="8" width="17.75" style="38" customWidth="1"/>
    <col min="9" max="9" width="15.125" style="38" customWidth="1"/>
    <col min="10" max="10" width="15.875" style="38" customWidth="1"/>
    <col min="11" max="11" width="15.25" style="38" customWidth="1"/>
    <col min="12" max="12" width="15.125" style="38" customWidth="1"/>
    <col min="13" max="16384" width="9.125" style="38"/>
  </cols>
  <sheetData>
    <row r="1" spans="1:8" ht="15.75">
      <c r="A1" s="281" t="s">
        <v>450</v>
      </c>
      <c r="B1" s="281"/>
      <c r="C1" s="281"/>
      <c r="D1" s="281"/>
      <c r="F1" s="271" t="s">
        <v>349</v>
      </c>
      <c r="G1" s="271"/>
      <c r="H1" s="271"/>
    </row>
    <row r="2" spans="1:8" ht="23.25" customHeight="1" thickBot="1">
      <c r="A2" s="43" t="s">
        <v>77</v>
      </c>
      <c r="B2" s="43"/>
      <c r="G2" s="107"/>
      <c r="H2" s="107" t="s">
        <v>78</v>
      </c>
    </row>
    <row r="3" spans="1:8" ht="15">
      <c r="A3" s="379" t="s">
        <v>0</v>
      </c>
      <c r="B3" s="384" t="s">
        <v>79</v>
      </c>
      <c r="C3" s="385"/>
      <c r="D3" s="385"/>
      <c r="E3" s="278" t="s">
        <v>80</v>
      </c>
      <c r="F3" s="278"/>
      <c r="G3" s="278"/>
      <c r="H3" s="272" t="s">
        <v>4</v>
      </c>
    </row>
    <row r="4" spans="1:8" ht="15.75" thickBot="1">
      <c r="A4" s="380"/>
      <c r="B4" s="383" t="s">
        <v>81</v>
      </c>
      <c r="C4" s="382"/>
      <c r="D4" s="382"/>
      <c r="E4" s="280" t="s">
        <v>82</v>
      </c>
      <c r="F4" s="280"/>
      <c r="G4" s="280"/>
      <c r="H4" s="273"/>
    </row>
    <row r="5" spans="1:8" ht="15.75" thickBot="1">
      <c r="A5" s="286"/>
      <c r="B5" s="381">
        <v>2015</v>
      </c>
      <c r="C5" s="381">
        <v>2016</v>
      </c>
      <c r="D5" s="381">
        <v>2017</v>
      </c>
      <c r="E5" s="124">
        <v>2015</v>
      </c>
      <c r="F5" s="124">
        <v>2016</v>
      </c>
      <c r="G5" s="124">
        <v>2017</v>
      </c>
      <c r="H5" s="274"/>
    </row>
    <row r="6" spans="1:8" ht="15.75">
      <c r="A6" s="117" t="s">
        <v>6</v>
      </c>
      <c r="B6" s="44">
        <v>9531.7119999999995</v>
      </c>
      <c r="C6" s="45">
        <v>9716.5249999999978</v>
      </c>
      <c r="D6" s="45">
        <v>9905.0300000000007</v>
      </c>
      <c r="E6" s="45">
        <v>3171.107</v>
      </c>
      <c r="F6" s="90">
        <v>3259.7218164363749</v>
      </c>
      <c r="G6" s="90">
        <v>3348.34</v>
      </c>
      <c r="H6" s="117" t="s">
        <v>9</v>
      </c>
    </row>
    <row r="7" spans="1:8" ht="15.75">
      <c r="A7" s="118" t="s">
        <v>10</v>
      </c>
      <c r="B7" s="46">
        <v>9154.2999999999993</v>
      </c>
      <c r="C7" s="46">
        <v>9121.1669999999995</v>
      </c>
      <c r="D7" s="46">
        <v>9400</v>
      </c>
      <c r="E7" s="46">
        <v>1385</v>
      </c>
      <c r="F7" s="91">
        <v>1385</v>
      </c>
      <c r="G7" s="91">
        <v>940</v>
      </c>
      <c r="H7" s="118" t="s">
        <v>13</v>
      </c>
    </row>
    <row r="8" spans="1:8" ht="15.75">
      <c r="A8" s="118" t="s">
        <v>14</v>
      </c>
      <c r="B8" s="46">
        <v>1370.3219999999999</v>
      </c>
      <c r="C8" s="46">
        <v>1423.7260000000001</v>
      </c>
      <c r="D8" s="46">
        <v>1490</v>
      </c>
      <c r="E8" s="46">
        <v>153</v>
      </c>
      <c r="F8" s="91">
        <v>154</v>
      </c>
      <c r="G8" s="91">
        <v>298</v>
      </c>
      <c r="H8" s="118" t="s">
        <v>16</v>
      </c>
    </row>
    <row r="9" spans="1:8" ht="15.75">
      <c r="A9" s="118" t="s">
        <v>17</v>
      </c>
      <c r="B9" s="47">
        <v>11154.371999999999</v>
      </c>
      <c r="C9" s="46">
        <v>11304.482</v>
      </c>
      <c r="D9" s="46">
        <v>11530</v>
      </c>
      <c r="E9" s="46">
        <v>3725</v>
      </c>
      <c r="F9" s="91">
        <v>3741</v>
      </c>
      <c r="G9" s="91">
        <v>3920.2000000000003</v>
      </c>
      <c r="H9" s="118" t="s">
        <v>19</v>
      </c>
    </row>
    <row r="10" spans="1:8" ht="15.75">
      <c r="A10" s="118" t="s">
        <v>20</v>
      </c>
      <c r="B10" s="46">
        <v>39963</v>
      </c>
      <c r="C10" s="46">
        <v>40836</v>
      </c>
      <c r="D10" s="46">
        <v>41721</v>
      </c>
      <c r="E10" s="46">
        <v>10357.801864375801</v>
      </c>
      <c r="F10" s="91">
        <v>13910.1708371736</v>
      </c>
      <c r="G10" s="91">
        <v>14211.632811678865</v>
      </c>
      <c r="H10" s="118" t="s">
        <v>22</v>
      </c>
    </row>
    <row r="11" spans="1:8" ht="15.75">
      <c r="A11" s="118" t="s">
        <v>225</v>
      </c>
      <c r="B11" s="46">
        <v>777.42399999999998</v>
      </c>
      <c r="C11" s="46">
        <v>806.15300000000002</v>
      </c>
      <c r="D11" s="46">
        <v>828.14700000000005</v>
      </c>
      <c r="E11" s="46">
        <v>480.44803199999996</v>
      </c>
      <c r="F11" s="91">
        <v>512.58900000000006</v>
      </c>
      <c r="G11" s="91">
        <v>512.58900000000006</v>
      </c>
      <c r="H11" s="118" t="s">
        <v>28</v>
      </c>
    </row>
    <row r="12" spans="1:8" ht="15.75">
      <c r="A12" s="118" t="s">
        <v>100</v>
      </c>
      <c r="B12" s="46">
        <v>965.59799999999996</v>
      </c>
      <c r="C12" s="46">
        <v>992.63499999999999</v>
      </c>
      <c r="D12" s="46">
        <v>960</v>
      </c>
      <c r="E12" s="46">
        <v>204</v>
      </c>
      <c r="F12" s="91">
        <v>291.45499999999998</v>
      </c>
      <c r="G12" s="91">
        <v>249.60000000000002</v>
      </c>
      <c r="H12" s="118" t="s">
        <v>107</v>
      </c>
    </row>
    <row r="13" spans="1:8" ht="15.75">
      <c r="A13" s="118" t="s">
        <v>29</v>
      </c>
      <c r="B13" s="46">
        <v>31015.999</v>
      </c>
      <c r="C13" s="46">
        <v>31787.58</v>
      </c>
      <c r="D13" s="46">
        <v>32940</v>
      </c>
      <c r="E13" s="46">
        <v>5044</v>
      </c>
      <c r="F13" s="91">
        <v>5070</v>
      </c>
      <c r="G13" s="91">
        <v>7576.2000000000007</v>
      </c>
      <c r="H13" s="118" t="s">
        <v>32</v>
      </c>
    </row>
    <row r="14" spans="1:8" ht="15.75">
      <c r="A14" s="118" t="s">
        <v>33</v>
      </c>
      <c r="B14" s="46">
        <v>38435.300000000003</v>
      </c>
      <c r="C14" s="46">
        <v>39598.699999999997</v>
      </c>
      <c r="D14" s="46">
        <v>40782.741999999998</v>
      </c>
      <c r="E14" s="46">
        <v>22285.523478006253</v>
      </c>
      <c r="F14" s="91">
        <v>22697.25</v>
      </c>
      <c r="G14" s="91">
        <v>23653.990359999996</v>
      </c>
      <c r="H14" s="118" t="s">
        <v>36</v>
      </c>
    </row>
    <row r="15" spans="1:8" ht="15.75">
      <c r="A15" s="118" t="s">
        <v>37</v>
      </c>
      <c r="B15" s="46">
        <v>18735</v>
      </c>
      <c r="C15" s="46">
        <v>18430.5</v>
      </c>
      <c r="D15" s="46">
        <v>18270</v>
      </c>
      <c r="E15" s="46">
        <v>9428</v>
      </c>
      <c r="F15" s="91">
        <v>9551</v>
      </c>
      <c r="G15" s="91">
        <v>4567.5</v>
      </c>
      <c r="H15" s="118" t="s">
        <v>40</v>
      </c>
    </row>
    <row r="16" spans="1:8" ht="15.75">
      <c r="A16" s="118" t="s">
        <v>84</v>
      </c>
      <c r="B16" s="48">
        <v>13908.1</v>
      </c>
      <c r="C16" s="48">
        <v>14318</v>
      </c>
      <c r="D16" s="48">
        <v>14740</v>
      </c>
      <c r="E16" s="48">
        <v>6724</v>
      </c>
      <c r="F16" s="92">
        <v>6864</v>
      </c>
      <c r="G16" s="92">
        <v>10170.599999999999</v>
      </c>
      <c r="H16" s="118" t="s">
        <v>106</v>
      </c>
    </row>
    <row r="17" spans="1:8" ht="15.75">
      <c r="A17" s="118" t="s">
        <v>45</v>
      </c>
      <c r="B17" s="48">
        <v>35212.6</v>
      </c>
      <c r="C17" s="48">
        <v>36169.123</v>
      </c>
      <c r="D17" s="48">
        <v>37139.519</v>
      </c>
      <c r="E17" s="48">
        <v>11109</v>
      </c>
      <c r="F17" s="92">
        <v>10906.341</v>
      </c>
      <c r="G17" s="92">
        <v>11198.964</v>
      </c>
      <c r="H17" s="118" t="s">
        <v>47</v>
      </c>
    </row>
    <row r="18" spans="1:8" ht="15.75">
      <c r="A18" s="118" t="s">
        <v>48</v>
      </c>
      <c r="B18" s="48">
        <v>4159.1000000000004</v>
      </c>
      <c r="C18" s="48">
        <v>4414.05</v>
      </c>
      <c r="D18" s="48">
        <v>4560</v>
      </c>
      <c r="E18" s="48">
        <v>760</v>
      </c>
      <c r="F18" s="92">
        <v>806.6</v>
      </c>
      <c r="G18" s="92">
        <v>1276.8000000000002</v>
      </c>
      <c r="H18" s="118" t="s">
        <v>50</v>
      </c>
    </row>
    <row r="19" spans="1:8" ht="15.75">
      <c r="A19" s="118" t="s">
        <v>51</v>
      </c>
      <c r="B19" s="48">
        <v>4662.88</v>
      </c>
      <c r="C19" s="48">
        <v>4420.549</v>
      </c>
      <c r="D19" s="48">
        <v>4705.8549999999996</v>
      </c>
      <c r="E19" s="48">
        <v>1126</v>
      </c>
      <c r="F19" s="92">
        <v>741.51499999999999</v>
      </c>
      <c r="G19" s="92">
        <v>686.91300000000001</v>
      </c>
      <c r="H19" s="118" t="s">
        <v>53</v>
      </c>
    </row>
    <row r="20" spans="1:8" ht="15.75">
      <c r="A20" s="118" t="s">
        <v>54</v>
      </c>
      <c r="B20" s="48">
        <v>2481.54</v>
      </c>
      <c r="C20" s="48">
        <v>2477.1129999999998</v>
      </c>
      <c r="D20" s="48">
        <v>2545.8200000000002</v>
      </c>
      <c r="E20" s="48">
        <v>18</v>
      </c>
      <c r="F20" s="92">
        <v>16</v>
      </c>
      <c r="G20" s="92">
        <v>22.912379999999999</v>
      </c>
      <c r="H20" s="118" t="s">
        <v>56</v>
      </c>
    </row>
    <row r="21" spans="1:8" ht="15.75">
      <c r="A21" s="118" t="s">
        <v>57</v>
      </c>
      <c r="B21" s="48">
        <v>3935.79</v>
      </c>
      <c r="C21" s="48">
        <v>4052.59</v>
      </c>
      <c r="D21" s="48">
        <v>4140</v>
      </c>
      <c r="E21" s="48">
        <v>59</v>
      </c>
      <c r="F21" s="92">
        <v>60</v>
      </c>
      <c r="G21" s="92">
        <v>496.79999999999995</v>
      </c>
      <c r="H21" s="118" t="s">
        <v>59</v>
      </c>
    </row>
    <row r="22" spans="1:8" ht="15.75">
      <c r="A22" s="118" t="s">
        <v>60</v>
      </c>
      <c r="B22" s="48">
        <v>5851.48</v>
      </c>
      <c r="C22" s="48">
        <v>6006.67</v>
      </c>
      <c r="D22" s="48">
        <v>6050</v>
      </c>
      <c r="E22" s="48">
        <v>748.928</v>
      </c>
      <c r="F22" s="92">
        <v>720</v>
      </c>
      <c r="G22" s="92">
        <v>726</v>
      </c>
      <c r="H22" s="118" t="s">
        <v>62</v>
      </c>
    </row>
    <row r="23" spans="1:8" ht="15.75">
      <c r="A23" s="118" t="s">
        <v>104</v>
      </c>
      <c r="B23" s="48">
        <v>6234.96</v>
      </c>
      <c r="C23" s="48">
        <v>6293.25</v>
      </c>
      <c r="D23" s="48">
        <v>6370</v>
      </c>
      <c r="E23" s="48">
        <v>1355</v>
      </c>
      <c r="F23" s="92">
        <v>1359</v>
      </c>
      <c r="G23" s="92">
        <v>1337.7</v>
      </c>
      <c r="H23" s="118" t="s">
        <v>108</v>
      </c>
    </row>
    <row r="24" spans="1:8" ht="15.75">
      <c r="A24" s="118" t="s">
        <v>105</v>
      </c>
      <c r="B24" s="48">
        <v>93778.2</v>
      </c>
      <c r="C24" s="48">
        <v>95688.7</v>
      </c>
      <c r="D24" s="48">
        <v>96279</v>
      </c>
      <c r="E24" s="48">
        <v>48168</v>
      </c>
      <c r="F24" s="92">
        <v>52783</v>
      </c>
      <c r="G24" s="92">
        <v>55168</v>
      </c>
      <c r="H24" s="118" t="s">
        <v>109</v>
      </c>
    </row>
    <row r="25" spans="1:8" ht="15.75">
      <c r="A25" s="118" t="s">
        <v>69</v>
      </c>
      <c r="B25" s="48">
        <v>34803.300000000003</v>
      </c>
      <c r="C25" s="48">
        <v>33947.089999999997</v>
      </c>
      <c r="D25" s="48">
        <v>35740</v>
      </c>
      <c r="E25" s="48">
        <v>13516</v>
      </c>
      <c r="F25" s="92">
        <v>13455.995000000001</v>
      </c>
      <c r="G25" s="92">
        <v>14653.4</v>
      </c>
      <c r="H25" s="118" t="s">
        <v>71</v>
      </c>
    </row>
    <row r="26" spans="1:8" ht="15.75">
      <c r="A26" s="118" t="s">
        <v>72</v>
      </c>
      <c r="B26" s="48">
        <v>3720.125</v>
      </c>
      <c r="C26" s="48">
        <v>4301.0200000000004</v>
      </c>
      <c r="D26" s="48">
        <v>4420</v>
      </c>
      <c r="E26" s="48">
        <v>1891.0719999999999</v>
      </c>
      <c r="F26" s="92">
        <v>1652</v>
      </c>
      <c r="G26" s="92">
        <v>1900.6</v>
      </c>
      <c r="H26" s="118" t="s">
        <v>75</v>
      </c>
    </row>
    <row r="27" spans="1:8" ht="16.5" thickBot="1">
      <c r="A27" s="119" t="s">
        <v>85</v>
      </c>
      <c r="B27" s="49">
        <v>26916.2</v>
      </c>
      <c r="C27" s="49">
        <v>27584.2</v>
      </c>
      <c r="D27" s="49">
        <v>28250</v>
      </c>
      <c r="E27" s="49">
        <v>16698</v>
      </c>
      <c r="F27" s="93">
        <v>19466</v>
      </c>
      <c r="G27" s="93">
        <v>19970</v>
      </c>
      <c r="H27" s="123" t="s">
        <v>86</v>
      </c>
    </row>
    <row r="28" spans="1:8" ht="16.5" thickBot="1">
      <c r="A28" s="120" t="s">
        <v>398</v>
      </c>
      <c r="B28" s="121">
        <f t="shared" ref="B28:G28" si="0">SUM(B6:B27)</f>
        <v>396767.30200000003</v>
      </c>
      <c r="C28" s="121">
        <f t="shared" si="0"/>
        <v>403689.82300000003</v>
      </c>
      <c r="D28" s="121">
        <f t="shared" si="0"/>
        <v>412767.11300000001</v>
      </c>
      <c r="E28" s="121">
        <f t="shared" si="0"/>
        <v>158406.88037438202</v>
      </c>
      <c r="F28" s="121">
        <f t="shared" si="0"/>
        <v>169402.63765360997</v>
      </c>
      <c r="G28" s="121">
        <f t="shared" si="0"/>
        <v>176886.74155167886</v>
      </c>
      <c r="H28" s="120" t="s">
        <v>266</v>
      </c>
    </row>
    <row r="29" spans="1:8" ht="16.5" thickBot="1">
      <c r="A29" s="120" t="s">
        <v>231</v>
      </c>
      <c r="B29" s="121">
        <v>7383008.8200000003</v>
      </c>
      <c r="C29" s="121">
        <v>7466964.2800000003</v>
      </c>
      <c r="D29" s="121">
        <v>7530360</v>
      </c>
      <c r="E29" s="121">
        <v>3425716.0924800001</v>
      </c>
      <c r="F29" s="122">
        <v>3434803.5688000005</v>
      </c>
      <c r="G29" s="122">
        <v>3433844.16</v>
      </c>
      <c r="H29" s="120" t="s">
        <v>245</v>
      </c>
    </row>
    <row r="30" spans="1:8" ht="15">
      <c r="H30" s="116" t="s">
        <v>424</v>
      </c>
    </row>
  </sheetData>
  <mergeCells count="8">
    <mergeCell ref="F1:H1"/>
    <mergeCell ref="H3:H5"/>
    <mergeCell ref="B4:D4"/>
    <mergeCell ref="E3:G3"/>
    <mergeCell ref="E4:G4"/>
    <mergeCell ref="A1:D1"/>
    <mergeCell ref="B3:D3"/>
    <mergeCell ref="A3:A5"/>
  </mergeCells>
  <hyperlinks>
    <hyperlink ref="H30" r:id="rId1" display="http://www.worldometers.info/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0"/>
  <sheetViews>
    <sheetView rightToLeft="1" topLeftCell="A5" workbookViewId="0">
      <selection activeCell="G19" sqref="G19"/>
    </sheetView>
  </sheetViews>
  <sheetFormatPr defaultRowHeight="14.25"/>
  <cols>
    <col min="1" max="6" width="13.625" customWidth="1"/>
    <col min="7" max="7" width="15.625" customWidth="1"/>
    <col min="8" max="8" width="22" customWidth="1"/>
  </cols>
  <sheetData>
    <row r="1" spans="1:25" s="4" customFormat="1" ht="15.75" customHeight="1">
      <c r="A1" s="281" t="s">
        <v>351</v>
      </c>
      <c r="B1" s="281"/>
      <c r="C1" s="281"/>
      <c r="D1" s="281"/>
      <c r="E1" s="271" t="s">
        <v>350</v>
      </c>
      <c r="F1" s="271"/>
      <c r="G1" s="271"/>
      <c r="H1" s="271"/>
      <c r="I1" s="3"/>
      <c r="J1" s="3"/>
      <c r="K1" s="3"/>
    </row>
    <row r="2" spans="1:25" s="4" customFormat="1" ht="16.5" customHeight="1" thickBot="1">
      <c r="A2" s="43" t="s">
        <v>77</v>
      </c>
      <c r="E2" s="5"/>
      <c r="H2" s="107" t="s">
        <v>78</v>
      </c>
      <c r="I2" s="3"/>
      <c r="J2" s="3"/>
    </row>
    <row r="3" spans="1:25" s="4" customFormat="1" ht="16.5" thickBot="1">
      <c r="A3" s="284" t="s">
        <v>0</v>
      </c>
      <c r="B3" s="282" t="s">
        <v>88</v>
      </c>
      <c r="C3" s="282"/>
      <c r="D3" s="283"/>
      <c r="E3" s="277" t="s">
        <v>89</v>
      </c>
      <c r="F3" s="278"/>
      <c r="G3" s="278"/>
      <c r="H3" s="272" t="s">
        <v>4</v>
      </c>
      <c r="I3" s="3"/>
      <c r="J3" s="3"/>
    </row>
    <row r="4" spans="1:25" s="4" customFormat="1" ht="16.5" thickBot="1">
      <c r="A4" s="285"/>
      <c r="B4" s="275" t="s">
        <v>90</v>
      </c>
      <c r="C4" s="275"/>
      <c r="D4" s="276"/>
      <c r="E4" s="279" t="s">
        <v>91</v>
      </c>
      <c r="F4" s="280"/>
      <c r="G4" s="280"/>
      <c r="H4" s="273"/>
      <c r="I4" s="3"/>
      <c r="J4" s="3"/>
    </row>
    <row r="5" spans="1:25" s="4" customFormat="1" ht="16.5" thickBot="1">
      <c r="A5" s="286"/>
      <c r="B5" s="124">
        <v>2015</v>
      </c>
      <c r="C5" s="124">
        <v>2016</v>
      </c>
      <c r="D5" s="124">
        <v>2017</v>
      </c>
      <c r="E5" s="124">
        <v>2015</v>
      </c>
      <c r="F5" s="124">
        <v>2016</v>
      </c>
      <c r="G5" s="124">
        <v>2017</v>
      </c>
      <c r="H5" s="274"/>
      <c r="I5" s="3"/>
      <c r="J5" s="3"/>
    </row>
    <row r="6" spans="1:25" s="4" customFormat="1" ht="15.75">
      <c r="A6" s="117" t="s">
        <v>6</v>
      </c>
      <c r="B6" s="44">
        <v>2166</v>
      </c>
      <c r="C6" s="45">
        <v>2429</v>
      </c>
      <c r="D6" s="45">
        <v>2081</v>
      </c>
      <c r="E6" s="45">
        <v>242.67</v>
      </c>
      <c r="F6" s="90">
        <v>249.96199999999999</v>
      </c>
      <c r="G6" s="90">
        <v>77</v>
      </c>
      <c r="H6" s="117" t="s">
        <v>9</v>
      </c>
      <c r="I6" s="3"/>
      <c r="J6" s="3"/>
    </row>
    <row r="7" spans="1:25" s="4" customFormat="1" ht="15.75">
      <c r="A7" s="118" t="s">
        <v>10</v>
      </c>
      <c r="B7" s="46">
        <v>6291</v>
      </c>
      <c r="C7" s="46">
        <v>6311</v>
      </c>
      <c r="D7" s="46">
        <v>6339</v>
      </c>
      <c r="E7" s="46">
        <v>72.346499999999992</v>
      </c>
      <c r="F7" s="91">
        <v>72.576499999999996</v>
      </c>
      <c r="G7" s="91">
        <v>72.898499999999999</v>
      </c>
      <c r="H7" s="118" t="s">
        <v>13</v>
      </c>
    </row>
    <row r="8" spans="1:25" s="4" customFormat="1" ht="15.75">
      <c r="A8" s="118" t="s">
        <v>14</v>
      </c>
      <c r="B8" s="46">
        <v>563.56500000000005</v>
      </c>
      <c r="C8" s="46">
        <v>606.08199999999999</v>
      </c>
      <c r="D8" s="46">
        <v>855</v>
      </c>
      <c r="E8" s="46">
        <v>7.3620000000000001</v>
      </c>
      <c r="F8" s="91">
        <v>7.4</v>
      </c>
      <c r="G8" s="91">
        <v>9</v>
      </c>
      <c r="H8" s="118" t="s">
        <v>16</v>
      </c>
    </row>
    <row r="9" spans="1:25" s="4" customFormat="1" ht="15.75">
      <c r="A9" s="118" t="s">
        <v>17</v>
      </c>
      <c r="B9" s="47">
        <v>3393.4789999999998</v>
      </c>
      <c r="C9" s="46">
        <v>3423.7250000000004</v>
      </c>
      <c r="D9" s="46">
        <v>3478</v>
      </c>
      <c r="E9" s="46">
        <v>1593.5949999999998</v>
      </c>
      <c r="F9" s="91">
        <v>1481.796</v>
      </c>
      <c r="G9" s="91">
        <v>475</v>
      </c>
      <c r="H9" s="118" t="s">
        <v>19</v>
      </c>
    </row>
    <row r="10" spans="1:25" s="4" customFormat="1" ht="15.75">
      <c r="A10" s="118" t="s">
        <v>20</v>
      </c>
      <c r="B10" s="46">
        <v>11931</v>
      </c>
      <c r="C10" s="46">
        <v>10845</v>
      </c>
      <c r="D10" s="46">
        <v>10858</v>
      </c>
      <c r="E10" s="46">
        <v>4959.7999999999993</v>
      </c>
      <c r="F10" s="91">
        <v>2545.1873882058358</v>
      </c>
      <c r="G10" s="91">
        <v>2608.7649999999999</v>
      </c>
      <c r="H10" s="118" t="s">
        <v>22</v>
      </c>
    </row>
    <row r="11" spans="1:25" s="111" customFormat="1" ht="15.75">
      <c r="A11" s="118" t="s">
        <v>225</v>
      </c>
      <c r="B11" s="46">
        <v>191</v>
      </c>
      <c r="C11" s="46">
        <v>196</v>
      </c>
      <c r="D11" s="46">
        <v>202</v>
      </c>
      <c r="E11" s="46">
        <v>106</v>
      </c>
      <c r="F11" s="91">
        <v>108</v>
      </c>
      <c r="G11" s="91">
        <v>111</v>
      </c>
      <c r="H11" s="118" t="s">
        <v>28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4" customFormat="1" ht="15.75">
      <c r="A12" s="118" t="s">
        <v>100</v>
      </c>
      <c r="B12" s="46">
        <v>350</v>
      </c>
      <c r="C12" s="46">
        <v>358</v>
      </c>
      <c r="D12" s="46">
        <v>366</v>
      </c>
      <c r="E12" s="46">
        <v>107</v>
      </c>
      <c r="F12" s="91">
        <v>109</v>
      </c>
      <c r="G12" s="91">
        <v>109</v>
      </c>
      <c r="H12" s="118" t="s">
        <v>107</v>
      </c>
    </row>
    <row r="13" spans="1:25" s="4" customFormat="1" ht="15.75">
      <c r="A13" s="118" t="s">
        <v>29</v>
      </c>
      <c r="B13" s="46">
        <v>12991.605</v>
      </c>
      <c r="C13" s="46">
        <v>13431.34</v>
      </c>
      <c r="D13" s="46">
        <v>13071</v>
      </c>
      <c r="E13" s="46">
        <v>495.4</v>
      </c>
      <c r="F13" s="91">
        <v>512.16811440926665</v>
      </c>
      <c r="G13" s="91">
        <v>818</v>
      </c>
      <c r="H13" s="118" t="s">
        <v>32</v>
      </c>
    </row>
    <row r="14" spans="1:25" s="4" customFormat="1" ht="15.75" customHeight="1">
      <c r="A14" s="118" t="s">
        <v>33</v>
      </c>
      <c r="B14" s="46">
        <v>9209</v>
      </c>
      <c r="C14" s="46">
        <v>9107.7009999999991</v>
      </c>
      <c r="D14" s="46">
        <v>9380.0300000000007</v>
      </c>
      <c r="E14" s="46">
        <v>4865</v>
      </c>
      <c r="F14" s="91">
        <v>3788.8040000000001</v>
      </c>
      <c r="G14" s="91">
        <v>3902.0927545600007</v>
      </c>
      <c r="H14" s="118" t="s">
        <v>36</v>
      </c>
    </row>
    <row r="15" spans="1:25" s="4" customFormat="1" ht="15.75" customHeight="1">
      <c r="A15" s="118" t="s">
        <v>37</v>
      </c>
      <c r="B15" s="46">
        <v>4113</v>
      </c>
      <c r="C15" s="46">
        <v>4079</v>
      </c>
      <c r="D15" s="46">
        <v>4050</v>
      </c>
      <c r="E15" s="46">
        <v>855</v>
      </c>
      <c r="F15" s="91">
        <v>931</v>
      </c>
      <c r="G15" s="91">
        <v>926</v>
      </c>
      <c r="H15" s="118" t="s">
        <v>40</v>
      </c>
    </row>
    <row r="16" spans="1:25" s="4" customFormat="1" ht="15.75">
      <c r="A16" s="118" t="s">
        <v>84</v>
      </c>
      <c r="B16" s="48">
        <v>3207</v>
      </c>
      <c r="C16" s="48">
        <v>3315</v>
      </c>
      <c r="D16" s="48">
        <v>3424</v>
      </c>
      <c r="E16" s="48">
        <v>2763</v>
      </c>
      <c r="F16" s="92">
        <v>2859</v>
      </c>
      <c r="G16" s="92">
        <v>2951</v>
      </c>
      <c r="H16" s="118" t="s">
        <v>106</v>
      </c>
    </row>
    <row r="17" spans="1:27" s="4" customFormat="1" ht="15.75">
      <c r="A17" s="118" t="s">
        <v>45</v>
      </c>
      <c r="B17" s="48">
        <v>11981</v>
      </c>
      <c r="C17" s="48">
        <v>10235.072</v>
      </c>
      <c r="D17" s="48">
        <v>9736</v>
      </c>
      <c r="E17" s="48">
        <v>1623.2</v>
      </c>
      <c r="F17" s="92">
        <v>1664.4208717624763</v>
      </c>
      <c r="G17" s="92">
        <v>1823</v>
      </c>
      <c r="H17" s="118" t="s">
        <v>47</v>
      </c>
    </row>
    <row r="18" spans="1:27" s="4" customFormat="1" ht="15.75">
      <c r="A18" s="118" t="s">
        <v>48</v>
      </c>
      <c r="B18" s="48">
        <v>2140.29</v>
      </c>
      <c r="C18" s="48">
        <v>2255.41</v>
      </c>
      <c r="D18" s="48">
        <v>2270</v>
      </c>
      <c r="E18" s="48">
        <v>344.71</v>
      </c>
      <c r="F18" s="92">
        <v>90.5</v>
      </c>
      <c r="G18" s="92">
        <v>90.4</v>
      </c>
      <c r="H18" s="118" t="s">
        <v>50</v>
      </c>
    </row>
    <row r="19" spans="1:27" s="4" customFormat="1" ht="15.75">
      <c r="A19" s="118" t="s">
        <v>51</v>
      </c>
      <c r="B19" s="48">
        <v>962.6</v>
      </c>
      <c r="C19" s="48">
        <v>939.6</v>
      </c>
      <c r="D19" s="48">
        <v>948.7</v>
      </c>
      <c r="E19" s="48">
        <v>76.790000000000006</v>
      </c>
      <c r="F19" s="92">
        <v>69.2</v>
      </c>
      <c r="G19" s="92">
        <v>63.5</v>
      </c>
      <c r="H19" s="118" t="s">
        <v>53</v>
      </c>
    </row>
    <row r="20" spans="1:27" s="111" customFormat="1" ht="15.75">
      <c r="A20" s="118" t="s">
        <v>54</v>
      </c>
      <c r="B20" s="48">
        <v>1814.6980000000001</v>
      </c>
      <c r="C20" s="48">
        <v>2055.3589999999999</v>
      </c>
      <c r="D20" s="48">
        <v>2056.9229999999998</v>
      </c>
      <c r="E20" s="48">
        <v>24.006</v>
      </c>
      <c r="F20" s="92">
        <v>24.916</v>
      </c>
      <c r="G20" s="92">
        <v>25.544</v>
      </c>
      <c r="H20" s="118" t="s">
        <v>56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s="4" customFormat="1" ht="15.75">
      <c r="A21" s="118" t="s">
        <v>57</v>
      </c>
      <c r="B21" s="48">
        <v>2146</v>
      </c>
      <c r="C21" s="48">
        <v>2179</v>
      </c>
      <c r="D21" s="48">
        <v>2205</v>
      </c>
      <c r="E21" s="48">
        <v>89.251999999999995</v>
      </c>
      <c r="F21" s="92">
        <v>96.061999999999998</v>
      </c>
      <c r="G21" s="92">
        <v>97.457999999999998</v>
      </c>
      <c r="H21" s="118" t="s">
        <v>59</v>
      </c>
    </row>
    <row r="22" spans="1:27" s="111" customFormat="1" ht="15.75">
      <c r="A22" s="118" t="s">
        <v>60</v>
      </c>
      <c r="B22" s="48">
        <v>2086.6019999999999</v>
      </c>
      <c r="C22" s="48">
        <v>2164.3960000000002</v>
      </c>
      <c r="D22" s="48">
        <v>2200</v>
      </c>
      <c r="E22" s="48">
        <v>272.90129999999999</v>
      </c>
      <c r="F22" s="92">
        <v>360</v>
      </c>
      <c r="G22" s="92">
        <v>360</v>
      </c>
      <c r="H22" s="118" t="s">
        <v>62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111" customFormat="1" ht="15.75">
      <c r="A23" s="118" t="s">
        <v>104</v>
      </c>
      <c r="B23" s="48">
        <v>2332.6889999999999</v>
      </c>
      <c r="C23" s="48">
        <v>2363.34</v>
      </c>
      <c r="D23" s="48">
        <v>1978</v>
      </c>
      <c r="E23" s="48">
        <v>54.155081085240852</v>
      </c>
      <c r="F23" s="92">
        <v>54.866666466036889</v>
      </c>
      <c r="G23" s="92">
        <v>90</v>
      </c>
      <c r="H23" s="118" t="s">
        <v>108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111" customFormat="1" ht="15.75">
      <c r="A24" s="118" t="s">
        <v>105</v>
      </c>
      <c r="B24" s="48">
        <v>30077.688999999998</v>
      </c>
      <c r="C24" s="48">
        <v>28933</v>
      </c>
      <c r="D24" s="48">
        <v>29474</v>
      </c>
      <c r="E24" s="48">
        <v>6403</v>
      </c>
      <c r="F24" s="92">
        <v>6478</v>
      </c>
      <c r="G24" s="92">
        <v>6510</v>
      </c>
      <c r="H24" s="118" t="s">
        <v>109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4" customFormat="1" ht="15.75">
      <c r="A25" s="118" t="s">
        <v>69</v>
      </c>
      <c r="B25" s="48">
        <v>11163</v>
      </c>
      <c r="C25" s="48">
        <v>11363</v>
      </c>
      <c r="D25" s="48">
        <v>11528</v>
      </c>
      <c r="E25" s="48">
        <v>4308</v>
      </c>
      <c r="F25" s="92">
        <v>4289</v>
      </c>
      <c r="G25" s="92">
        <v>4320</v>
      </c>
      <c r="H25" s="118" t="s">
        <v>71</v>
      </c>
    </row>
    <row r="26" spans="1:27" s="4" customFormat="1" ht="15.75">
      <c r="A26" s="118" t="s">
        <v>72</v>
      </c>
      <c r="B26" s="48">
        <v>1113</v>
      </c>
      <c r="C26" s="48">
        <v>1148</v>
      </c>
      <c r="D26" s="48">
        <v>1183</v>
      </c>
      <c r="E26" s="48">
        <v>845</v>
      </c>
      <c r="F26" s="92">
        <v>874</v>
      </c>
      <c r="G26" s="92">
        <v>897</v>
      </c>
      <c r="H26" s="118" t="s">
        <v>75</v>
      </c>
    </row>
    <row r="27" spans="1:27" s="4" customFormat="1" ht="16.5" thickBot="1">
      <c r="A27" s="119" t="s">
        <v>85</v>
      </c>
      <c r="B27" s="49">
        <v>5180</v>
      </c>
      <c r="C27" s="49">
        <v>6309</v>
      </c>
      <c r="D27" s="49">
        <v>6530</v>
      </c>
      <c r="E27" s="49">
        <v>1796</v>
      </c>
      <c r="F27" s="93">
        <v>2269</v>
      </c>
      <c r="G27" s="93">
        <v>2427</v>
      </c>
      <c r="H27" s="123" t="s">
        <v>86</v>
      </c>
    </row>
    <row r="28" spans="1:27" s="4" customFormat="1" ht="16.5" thickBot="1">
      <c r="A28" s="120" t="s">
        <v>398</v>
      </c>
      <c r="B28" s="121">
        <f t="shared" ref="B28:G28" si="0">SUM(B6:B27)</f>
        <v>125404.217</v>
      </c>
      <c r="C28" s="121">
        <f t="shared" si="0"/>
        <v>124047.02499999999</v>
      </c>
      <c r="D28" s="121">
        <f t="shared" si="0"/>
        <v>124213.65299999999</v>
      </c>
      <c r="E28" s="121">
        <f t="shared" si="0"/>
        <v>31904.187881085243</v>
      </c>
      <c r="F28" s="121">
        <f t="shared" si="0"/>
        <v>28934.859540843616</v>
      </c>
      <c r="G28" s="121">
        <f t="shared" si="0"/>
        <v>28763.658254560003</v>
      </c>
      <c r="H28" s="120" t="s">
        <v>266</v>
      </c>
    </row>
    <row r="29" spans="1:27" s="4" customFormat="1" ht="16.5" thickBot="1">
      <c r="A29" s="120" t="s">
        <v>231</v>
      </c>
      <c r="B29" s="121">
        <v>3203100</v>
      </c>
      <c r="C29" s="121">
        <v>3240551</v>
      </c>
      <c r="D29" s="121">
        <v>3274898</v>
      </c>
      <c r="E29" s="121">
        <v>872019</v>
      </c>
      <c r="F29" s="122">
        <v>866355</v>
      </c>
      <c r="G29" s="122">
        <v>866068</v>
      </c>
      <c r="H29" s="120" t="s">
        <v>245</v>
      </c>
    </row>
    <row r="30" spans="1:27" ht="15">
      <c r="C30" s="112"/>
      <c r="E30" s="112"/>
      <c r="F30" s="112"/>
      <c r="G30" s="112"/>
    </row>
  </sheetData>
  <mergeCells count="8">
    <mergeCell ref="H3:H5"/>
    <mergeCell ref="E1:H1"/>
    <mergeCell ref="B3:D3"/>
    <mergeCell ref="B4:D4"/>
    <mergeCell ref="E3:G3"/>
    <mergeCell ref="E4:G4"/>
    <mergeCell ref="A1:D1"/>
    <mergeCell ref="A3:A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rightToLeft="1" workbookViewId="0">
      <selection activeCell="B34" sqref="B34"/>
    </sheetView>
  </sheetViews>
  <sheetFormatPr defaultColWidth="9.125" defaultRowHeight="14.25"/>
  <cols>
    <col min="1" max="9" width="13.125" style="38" customWidth="1"/>
    <col min="10" max="10" width="20.875" style="38" customWidth="1"/>
    <col min="11" max="11" width="12" style="38" customWidth="1"/>
    <col min="12" max="16384" width="9.125" style="38"/>
  </cols>
  <sheetData>
    <row r="1" spans="1:10" ht="15" customHeight="1">
      <c r="A1" s="114" t="s">
        <v>352</v>
      </c>
      <c r="B1" s="114"/>
      <c r="C1" s="114"/>
      <c r="D1" s="114"/>
      <c r="E1" s="114"/>
      <c r="F1" s="114"/>
    </row>
    <row r="2" spans="1:10" ht="15">
      <c r="C2" s="66"/>
      <c r="D2" s="66"/>
      <c r="E2" s="66"/>
      <c r="F2" s="66"/>
      <c r="G2" s="66"/>
      <c r="H2" s="66"/>
      <c r="I2" s="66"/>
      <c r="J2" s="38" t="s">
        <v>353</v>
      </c>
    </row>
    <row r="3" spans="1:10" ht="15.75" thickBot="1">
      <c r="A3" s="292" t="s">
        <v>92</v>
      </c>
      <c r="B3" s="292"/>
      <c r="C3" s="8"/>
      <c r="D3" s="125"/>
      <c r="E3" s="125"/>
      <c r="F3" s="125"/>
      <c r="G3" s="125"/>
      <c r="H3" s="125"/>
      <c r="J3" s="38" t="s">
        <v>93</v>
      </c>
    </row>
    <row r="4" spans="1:10" ht="15" thickBot="1">
      <c r="A4" s="284" t="s">
        <v>0</v>
      </c>
      <c r="B4" s="288" t="s">
        <v>446</v>
      </c>
      <c r="C4" s="289"/>
      <c r="D4" s="288" t="s">
        <v>94</v>
      </c>
      <c r="E4" s="289"/>
      <c r="F4" s="293" t="s">
        <v>95</v>
      </c>
      <c r="G4" s="293"/>
      <c r="H4" s="293"/>
      <c r="I4" s="293"/>
      <c r="J4" s="272" t="s">
        <v>4</v>
      </c>
    </row>
    <row r="5" spans="1:10" ht="15" thickBot="1">
      <c r="A5" s="285"/>
      <c r="B5" s="134"/>
      <c r="C5" s="135"/>
      <c r="D5" s="130"/>
      <c r="E5" s="144"/>
      <c r="F5" s="295" t="s">
        <v>261</v>
      </c>
      <c r="G5" s="295"/>
      <c r="H5" s="295"/>
      <c r="I5" s="295"/>
      <c r="J5" s="273"/>
    </row>
    <row r="6" spans="1:10">
      <c r="A6" s="285"/>
      <c r="B6" s="290" t="s">
        <v>96</v>
      </c>
      <c r="C6" s="291"/>
      <c r="D6" s="290" t="s">
        <v>97</v>
      </c>
      <c r="E6" s="291"/>
      <c r="F6" s="288" t="s">
        <v>98</v>
      </c>
      <c r="G6" s="289"/>
      <c r="H6" s="293" t="s">
        <v>99</v>
      </c>
      <c r="I6" s="293"/>
      <c r="J6" s="273"/>
    </row>
    <row r="7" spans="1:10" ht="15" thickBot="1">
      <c r="A7" s="285"/>
      <c r="B7" s="152"/>
      <c r="C7" s="153"/>
      <c r="D7" s="152"/>
      <c r="E7" s="153"/>
      <c r="F7" s="290" t="s">
        <v>96</v>
      </c>
      <c r="G7" s="291"/>
      <c r="H7" s="294" t="s">
        <v>97</v>
      </c>
      <c r="I7" s="294"/>
      <c r="J7" s="273"/>
    </row>
    <row r="8" spans="1:10" ht="16.5" thickBot="1">
      <c r="A8" s="286"/>
      <c r="B8" s="150">
        <v>2016</v>
      </c>
      <c r="C8" s="151">
        <v>2017</v>
      </c>
      <c r="D8" s="150">
        <v>2016</v>
      </c>
      <c r="E8" s="151">
        <v>2017</v>
      </c>
      <c r="F8" s="150">
        <v>2016</v>
      </c>
      <c r="G8" s="151">
        <v>2017</v>
      </c>
      <c r="H8" s="150">
        <v>2016</v>
      </c>
      <c r="I8" s="151">
        <v>2017</v>
      </c>
      <c r="J8" s="287"/>
    </row>
    <row r="9" spans="1:10" ht="16.5" thickBot="1">
      <c r="A9" s="117" t="s">
        <v>6</v>
      </c>
      <c r="B9" s="136">
        <v>8934.2000000000007</v>
      </c>
      <c r="C9" s="137">
        <v>8934.2000000000007</v>
      </c>
      <c r="D9" s="136">
        <f>'استخدام الاراضي ج5'!P6</f>
        <v>300</v>
      </c>
      <c r="E9" s="137">
        <f>'استخدام الاراضي ج5'!Q6</f>
        <v>280.36</v>
      </c>
      <c r="F9" s="145">
        <f>B9/'السكان ح 2'!C6</f>
        <v>0.91948510398522132</v>
      </c>
      <c r="G9" s="146">
        <f>C9/'السكان ح 2'!D6</f>
        <v>0.90198616258608</v>
      </c>
      <c r="H9" s="145">
        <f>D9/'السكان ح 2'!C6</f>
        <v>3.0875235745289605E-2</v>
      </c>
      <c r="I9" s="146">
        <f>E9/'السكان ح 2'!D6</f>
        <v>2.8304810788054149E-2</v>
      </c>
      <c r="J9" s="131" t="s">
        <v>9</v>
      </c>
    </row>
    <row r="10" spans="1:10" ht="16.5" thickBot="1">
      <c r="A10" s="128" t="s">
        <v>10</v>
      </c>
      <c r="B10" s="138">
        <v>8360</v>
      </c>
      <c r="C10" s="139">
        <v>8360</v>
      </c>
      <c r="D10" s="138">
        <f>'استخدام الاراضي ج5'!P7</f>
        <v>83.836919999999992</v>
      </c>
      <c r="E10" s="139">
        <f>'استخدام الاراضي ج5'!Q7</f>
        <v>83.831451999999999</v>
      </c>
      <c r="F10" s="145">
        <f>B10/'السكان ح 2'!C7</f>
        <v>0.91654938452502843</v>
      </c>
      <c r="G10" s="146">
        <f>C10/'السكان ح 2'!D7</f>
        <v>0.88936170212765953</v>
      </c>
      <c r="H10" s="145">
        <f>D10/'السكان ح 2'!C7</f>
        <v>9.1914685916834986E-3</v>
      </c>
      <c r="I10" s="146">
        <f>E10/'السكان ح 2'!D7</f>
        <v>8.9182395744680856E-3</v>
      </c>
      <c r="J10" s="132" t="s">
        <v>13</v>
      </c>
    </row>
    <row r="11" spans="1:10" ht="16.5" thickBot="1">
      <c r="A11" s="128" t="s">
        <v>14</v>
      </c>
      <c r="B11" s="138">
        <v>77.8</v>
      </c>
      <c r="C11" s="139">
        <v>77.8</v>
      </c>
      <c r="D11" s="138">
        <f>'استخدام الاراضي ج5'!P8</f>
        <v>3.7290000000000001</v>
      </c>
      <c r="E11" s="139">
        <f>'استخدام الاراضي ج5'!Q8</f>
        <v>3.7290000000000001</v>
      </c>
      <c r="F11" s="145">
        <f>B11/'السكان ح 2'!C8</f>
        <v>5.4645346084850589E-2</v>
      </c>
      <c r="G11" s="146">
        <f>C11/'السكان ح 2'!D8</f>
        <v>5.2214765100671141E-2</v>
      </c>
      <c r="H11" s="145">
        <f>D11/'السكان ح 2'!C8</f>
        <v>2.6191837474345485E-3</v>
      </c>
      <c r="I11" s="146">
        <f>E11/'السكان ح 2'!D8</f>
        <v>2.5026845637583892E-3</v>
      </c>
      <c r="J11" s="132" t="s">
        <v>16</v>
      </c>
    </row>
    <row r="12" spans="1:10" ht="16.5" thickBot="1">
      <c r="A12" s="128" t="s">
        <v>17</v>
      </c>
      <c r="B12" s="138">
        <v>16361</v>
      </c>
      <c r="C12" s="139">
        <v>16361</v>
      </c>
      <c r="D12" s="138">
        <f>'استخدام الاراضي ج5'!P9</f>
        <v>4473.88</v>
      </c>
      <c r="E12" s="139">
        <f>'استخدام الاراضي ج5'!Q9</f>
        <v>4594.18</v>
      </c>
      <c r="F12" s="145">
        <f>B12/'السكان ح 2'!C9</f>
        <v>1.447302052407178</v>
      </c>
      <c r="G12" s="146">
        <f>C12/'السكان ح 2'!D9</f>
        <v>1.4189939288811795</v>
      </c>
      <c r="H12" s="145">
        <f>D12/'السكان ح 2'!C9</f>
        <v>0.39576161030642537</v>
      </c>
      <c r="I12" s="146">
        <f>E12/'السكان ح 2'!D9</f>
        <v>0.39845446660884654</v>
      </c>
      <c r="J12" s="132" t="s">
        <v>19</v>
      </c>
    </row>
    <row r="13" spans="1:10" ht="16.5" thickBot="1">
      <c r="A13" s="128" t="s">
        <v>20</v>
      </c>
      <c r="B13" s="138">
        <v>238174.1</v>
      </c>
      <c r="C13" s="139">
        <v>238174.1</v>
      </c>
      <c r="D13" s="138">
        <f>'استخدام الاراضي ج5'!P10</f>
        <v>8448.4760000000006</v>
      </c>
      <c r="E13" s="139">
        <f>'استخدام الاراضي ج5'!Q10</f>
        <v>8534.6032680000008</v>
      </c>
      <c r="F13" s="145">
        <f>B13/'السكان ح 2'!C10</f>
        <v>5.8324542070721916</v>
      </c>
      <c r="G13" s="146">
        <f>C13/'السكان ح 2'!D10</f>
        <v>5.7087342105893919</v>
      </c>
      <c r="H13" s="145">
        <f>D13/'السكان ح 2'!C10</f>
        <v>0.20688794201195027</v>
      </c>
      <c r="I13" s="146">
        <f>E13/'السكان ح 2'!D10</f>
        <v>0.20456372733155967</v>
      </c>
      <c r="J13" s="132" t="s">
        <v>22</v>
      </c>
    </row>
    <row r="14" spans="1:10" ht="16.5" thickBot="1">
      <c r="A14" s="128" t="s">
        <v>225</v>
      </c>
      <c r="B14" s="138">
        <v>223.5</v>
      </c>
      <c r="C14" s="139">
        <v>223.5</v>
      </c>
      <c r="D14" s="138">
        <f>'استخدام الاراضي ج5'!P11</f>
        <v>112</v>
      </c>
      <c r="E14" s="139">
        <f>'استخدام الاراضي ج5'!Q11</f>
        <v>112</v>
      </c>
      <c r="F14" s="145">
        <f>B14/'السكان ح 2'!C11</f>
        <v>0.2772426574111862</v>
      </c>
      <c r="G14" s="146">
        <f>C14/'السكان ح 2'!D11</f>
        <v>0.2698796228205862</v>
      </c>
      <c r="H14" s="145">
        <f>D14/'السكان ح 2'!C11</f>
        <v>0.1389314435349121</v>
      </c>
      <c r="I14" s="146">
        <f>E14/'السكان ح 2'!D11</f>
        <v>0.13524169018302307</v>
      </c>
      <c r="J14" s="132" t="s">
        <v>28</v>
      </c>
    </row>
    <row r="15" spans="1:10" ht="16.5" thickBot="1">
      <c r="A15" s="128" t="s">
        <v>100</v>
      </c>
      <c r="B15" s="138">
        <v>2320</v>
      </c>
      <c r="C15" s="139">
        <v>2320</v>
      </c>
      <c r="D15" s="138">
        <f>'استخدام الاراضي ج5'!P12</f>
        <v>1.3680000000000001</v>
      </c>
      <c r="E15" s="139">
        <f>'استخدام الاراضي ج5'!Q12</f>
        <v>1.3680000000000001</v>
      </c>
      <c r="F15" s="145">
        <f>B15/'السكان ح 2'!C12</f>
        <v>2.3372135780019847</v>
      </c>
      <c r="G15" s="146">
        <f>C15/'السكان ح 2'!D12</f>
        <v>2.4166666666666665</v>
      </c>
      <c r="H15" s="145">
        <f>D15/'السكان ح 2'!C12</f>
        <v>1.3781500753046187E-3</v>
      </c>
      <c r="I15" s="146">
        <f>E15/'السكان ح 2'!D12</f>
        <v>1.4250000000000001E-3</v>
      </c>
      <c r="J15" s="132" t="s">
        <v>107</v>
      </c>
    </row>
    <row r="16" spans="1:10" ht="16.5" thickBot="1">
      <c r="A16" s="128" t="s">
        <v>29</v>
      </c>
      <c r="B16" s="138">
        <v>215000</v>
      </c>
      <c r="C16" s="139">
        <v>215000</v>
      </c>
      <c r="D16" s="138">
        <f>'استخدام الاراضي ج5'!P13</f>
        <v>3420.665</v>
      </c>
      <c r="E16" s="139">
        <f>'استخدام الاراضي ج5'!Q13</f>
        <v>3419.4760000000001</v>
      </c>
      <c r="F16" s="145">
        <f>B16/'السكان ح 2'!C13</f>
        <v>6.7636479404849315</v>
      </c>
      <c r="G16" s="146">
        <f>C16/'السكان ح 2'!D13</f>
        <v>6.5270188221007892</v>
      </c>
      <c r="H16" s="145">
        <f>D16/'السكان ح 2'!C13</f>
        <v>0.10761011061552971</v>
      </c>
      <c r="I16" s="146">
        <f>E16/'السكان ح 2'!D13</f>
        <v>0.10380922890103218</v>
      </c>
      <c r="J16" s="132" t="s">
        <v>32</v>
      </c>
    </row>
    <row r="17" spans="1:13" ht="16.5" thickBot="1">
      <c r="A17" s="128" t="s">
        <v>33</v>
      </c>
      <c r="B17" s="138">
        <v>188606.8</v>
      </c>
      <c r="C17" s="139">
        <v>188606.8</v>
      </c>
      <c r="D17" s="138">
        <f>'استخدام الاراضي ج5'!P14</f>
        <v>22082.76</v>
      </c>
      <c r="E17" s="139">
        <f>'استخدام الاراضي ج5'!Q14</f>
        <v>28849.040000000001</v>
      </c>
      <c r="F17" s="145">
        <f>B17/'السكان ح 2'!C14</f>
        <v>4.7629543394101326</v>
      </c>
      <c r="G17" s="146">
        <f>C17/'السكان ح 2'!D14</f>
        <v>4.6246718771386188</v>
      </c>
      <c r="H17" s="145">
        <f>D17/'السكان ح 2'!C14</f>
        <v>0.55766376168914633</v>
      </c>
      <c r="I17" s="146">
        <f>E17/'السكان ح 2'!D14</f>
        <v>0.70738353002355758</v>
      </c>
      <c r="J17" s="132" t="s">
        <v>36</v>
      </c>
    </row>
    <row r="18" spans="1:13" ht="16.5" thickBot="1">
      <c r="A18" s="128" t="s">
        <v>37</v>
      </c>
      <c r="B18" s="138">
        <v>18517.971000000001</v>
      </c>
      <c r="C18" s="139">
        <v>18517.971000000001</v>
      </c>
      <c r="D18" s="138">
        <f>'استخدام الاراضي ج5'!P15</f>
        <v>5731</v>
      </c>
      <c r="E18" s="139">
        <f>'استخدام الاراضي ج5'!Q15</f>
        <v>5734</v>
      </c>
      <c r="F18" s="145">
        <f>B18/'السكان ح 2'!C15</f>
        <v>1.0047459916985433</v>
      </c>
      <c r="G18" s="146">
        <f>C18/'السكان ح 2'!D15</f>
        <v>1.013572577996716</v>
      </c>
      <c r="H18" s="145">
        <f>D18/'السكان ح 2'!C15</f>
        <v>0.31095195464040587</v>
      </c>
      <c r="I18" s="146">
        <f>E18/'السكان ح 2'!D15</f>
        <v>0.31384783798576904</v>
      </c>
      <c r="J18" s="132" t="s">
        <v>40</v>
      </c>
    </row>
    <row r="19" spans="1:13" ht="16.5" thickBot="1">
      <c r="A19" s="128" t="s">
        <v>84</v>
      </c>
      <c r="B19" s="138">
        <v>63766</v>
      </c>
      <c r="C19" s="139">
        <v>63766</v>
      </c>
      <c r="D19" s="138">
        <f>'استخدام الاراضي ج5'!P16</f>
        <v>1500</v>
      </c>
      <c r="E19" s="139">
        <f>'استخدام الاراضي ج5'!Q16</f>
        <v>1500</v>
      </c>
      <c r="F19" s="145">
        <f>B19/'السكان ح 2'!C16</f>
        <v>4.453554965777343</v>
      </c>
      <c r="G19" s="146">
        <f>C19/'السكان ح 2'!D16</f>
        <v>4.326051560379919</v>
      </c>
      <c r="H19" s="145">
        <f>D19/'السكان ح 2'!C16</f>
        <v>0.10476323508869954</v>
      </c>
      <c r="I19" s="146">
        <f>E19/'السكان ح 2'!D16</f>
        <v>0.10176390773405698</v>
      </c>
      <c r="J19" s="132" t="s">
        <v>106</v>
      </c>
    </row>
    <row r="20" spans="1:13" ht="16.5" thickBot="1">
      <c r="A20" s="128" t="s">
        <v>45</v>
      </c>
      <c r="B20" s="138">
        <v>43707.199999999997</v>
      </c>
      <c r="C20" s="139">
        <v>43707.199999999997</v>
      </c>
      <c r="D20" s="138">
        <f>'استخدام الاراضي ج5'!P17</f>
        <v>2897.25</v>
      </c>
      <c r="E20" s="139">
        <f>'استخدام الاراضي ج5'!Q17</f>
        <v>2986.25</v>
      </c>
      <c r="F20" s="145">
        <f>B20/'السكان ح 2'!C17</f>
        <v>1.2084119374417785</v>
      </c>
      <c r="G20" s="146">
        <f>C20/'السكان ح 2'!D17</f>
        <v>1.1768380737510358</v>
      </c>
      <c r="H20" s="145">
        <f>D20/'السكان ح 2'!C17</f>
        <v>8.0102854581240474E-2</v>
      </c>
      <c r="I20" s="146">
        <f>E20/'السكان ح 2'!D17</f>
        <v>8.0406264819961729E-2</v>
      </c>
      <c r="J20" s="132" t="s">
        <v>47</v>
      </c>
    </row>
    <row r="21" spans="1:13" ht="16.5" thickBot="1">
      <c r="A21" s="128" t="s">
        <v>48</v>
      </c>
      <c r="B21" s="138">
        <v>30950</v>
      </c>
      <c r="C21" s="139">
        <v>30950</v>
      </c>
      <c r="D21" s="138">
        <f>'استخدام الاراضي ج5'!P18</f>
        <v>85.0017</v>
      </c>
      <c r="E21" s="139">
        <f>'استخدام الاراضي ج5'!Q18</f>
        <v>101.01702</v>
      </c>
      <c r="F21" s="145">
        <f>B21/'السكان ح 2'!C18</f>
        <v>7.0117012720743981</v>
      </c>
      <c r="G21" s="146">
        <f>C21/'السكان ح 2'!D18</f>
        <v>6.7872807017543861</v>
      </c>
      <c r="H21" s="145">
        <f>D21/'السكان ح 2'!C18</f>
        <v>1.9257076834199884E-2</v>
      </c>
      <c r="I21" s="146">
        <f>E21/'السكان ح 2'!D18</f>
        <v>2.2152855263157894E-2</v>
      </c>
      <c r="J21" s="132" t="s">
        <v>50</v>
      </c>
    </row>
    <row r="22" spans="1:13" ht="16.5" thickBot="1">
      <c r="A22" s="128" t="s">
        <v>51</v>
      </c>
      <c r="B22" s="138">
        <v>620.70000000000005</v>
      </c>
      <c r="C22" s="139">
        <v>620.70000000000005</v>
      </c>
      <c r="D22" s="138">
        <f>'استخدام الاراضي ج5'!P19</f>
        <v>156.5</v>
      </c>
      <c r="E22" s="139">
        <f>'استخدام الاراضي ج5'!Q19</f>
        <v>160.4</v>
      </c>
      <c r="F22" s="145">
        <f>B22/'السكان ح 2'!C19</f>
        <v>0.14041242388671635</v>
      </c>
      <c r="G22" s="146">
        <f>C22/'السكان ح 2'!D19</f>
        <v>0.13189951666594063</v>
      </c>
      <c r="H22" s="145">
        <f>D22/'السكان ح 2'!C19</f>
        <v>3.5402842497617375E-2</v>
      </c>
      <c r="I22" s="146">
        <f>E22/'السكان ح 2'!D19</f>
        <v>3.4085198120214079E-2</v>
      </c>
      <c r="J22" s="132" t="s">
        <v>53</v>
      </c>
    </row>
    <row r="23" spans="1:13" ht="16.5" thickBot="1">
      <c r="A23" s="128" t="s">
        <v>54</v>
      </c>
      <c r="B23" s="138">
        <v>1158.5999999999999</v>
      </c>
      <c r="C23" s="139">
        <v>1158.5999999999999</v>
      </c>
      <c r="D23" s="138">
        <f>'استخدام الاراضي ج5'!P20</f>
        <v>32.557600000000001</v>
      </c>
      <c r="E23" s="139">
        <f>'استخدام الاراضي ج5'!Q20</f>
        <v>33.157599999999995</v>
      </c>
      <c r="F23" s="145">
        <f>B23/'السكان ح 2'!C20</f>
        <v>0.46772190045427881</v>
      </c>
      <c r="G23" s="146">
        <f>C23/'السكان ح 2'!D20</f>
        <v>0.45509894650839411</v>
      </c>
      <c r="H23" s="145">
        <f>D23/'السكان ح 2'!C20</f>
        <v>1.3143364876773891E-2</v>
      </c>
      <c r="I23" s="146">
        <f>E23/'السكان ح 2'!D20</f>
        <v>1.3024330078324466E-2</v>
      </c>
      <c r="J23" s="132" t="s">
        <v>56</v>
      </c>
    </row>
    <row r="24" spans="1:13" ht="16.5" thickBot="1">
      <c r="A24" s="128" t="s">
        <v>57</v>
      </c>
      <c r="B24" s="138">
        <v>1781.8</v>
      </c>
      <c r="C24" s="139">
        <v>1781.8</v>
      </c>
      <c r="D24" s="138">
        <f>'استخدام الاراضي ج5'!P21</f>
        <v>13.1027</v>
      </c>
      <c r="E24" s="139">
        <f>'استخدام الاراضي ج5'!Q21</f>
        <v>14.215300000000001</v>
      </c>
      <c r="F24" s="145">
        <f>B24/'السكان ح 2'!C21</f>
        <v>0.43966944595925073</v>
      </c>
      <c r="G24" s="146">
        <f>C24/'السكان ح 2'!D21</f>
        <v>0.43038647342995168</v>
      </c>
      <c r="H24" s="145">
        <f>D24/'السكان ح 2'!C21</f>
        <v>3.2331669376867633E-3</v>
      </c>
      <c r="I24" s="146">
        <f>E24/'السكان ح 2'!D21</f>
        <v>3.4336473429951693E-3</v>
      </c>
      <c r="J24" s="132" t="s">
        <v>59</v>
      </c>
    </row>
    <row r="25" spans="1:13" ht="16.5" thickBot="1">
      <c r="A25" s="128" t="s">
        <v>60</v>
      </c>
      <c r="B25" s="138">
        <v>1050</v>
      </c>
      <c r="C25" s="139">
        <v>1050</v>
      </c>
      <c r="D25" s="138">
        <f>'استخدام الاراضي ج5'!P22</f>
        <v>273.31900000000002</v>
      </c>
      <c r="E25" s="139">
        <f>'استخدام الاراضي ج5'!Q22</f>
        <v>273.31900000000002</v>
      </c>
      <c r="F25" s="145">
        <f>B25/'السكان ح 2'!C22</f>
        <v>0.17480567435867128</v>
      </c>
      <c r="G25" s="146">
        <f>C25/'السكان ح 2'!D22</f>
        <v>0.17355371900826447</v>
      </c>
      <c r="H25" s="145">
        <f>D25/'السكان ح 2'!C22</f>
        <v>4.5502582961940645E-2</v>
      </c>
      <c r="I25" s="146">
        <f>E25/'السكان ح 2'!D22</f>
        <v>4.5176694214876037E-2</v>
      </c>
      <c r="J25" s="132" t="s">
        <v>62</v>
      </c>
    </row>
    <row r="26" spans="1:13" ht="16.5" thickBot="1">
      <c r="A26" s="128" t="s">
        <v>104</v>
      </c>
      <c r="B26" s="138">
        <v>175954</v>
      </c>
      <c r="C26" s="139">
        <v>175954</v>
      </c>
      <c r="D26" s="138">
        <f>'استخدام الاراضي ج5'!P23</f>
        <v>1360</v>
      </c>
      <c r="E26" s="139">
        <f>'استخدام الاراضي ج5'!Q23</f>
        <v>1360</v>
      </c>
      <c r="F26" s="145">
        <f>B26/'السكان ح 2'!C23</f>
        <v>27.959162594843683</v>
      </c>
      <c r="G26" s="146">
        <f>C26/'السكان ح 2'!D23</f>
        <v>27.622291993720566</v>
      </c>
      <c r="H26" s="145">
        <f>D26/'السكان ح 2'!C23</f>
        <v>0.21610455646923291</v>
      </c>
      <c r="I26" s="146">
        <f>E26/'السكان ح 2'!D23</f>
        <v>0.21350078492935637</v>
      </c>
      <c r="J26" s="132" t="s">
        <v>108</v>
      </c>
    </row>
    <row r="27" spans="1:13" ht="16.5" thickBot="1">
      <c r="A27" s="128" t="s">
        <v>105</v>
      </c>
      <c r="B27" s="138">
        <v>100200</v>
      </c>
      <c r="C27" s="139">
        <v>100200</v>
      </c>
      <c r="D27" s="138">
        <f>'استخدام الاراضي ج5'!P24</f>
        <v>3907.797</v>
      </c>
      <c r="E27" s="139">
        <f>'استخدام الاراضي ج5'!Q24</f>
        <v>3938</v>
      </c>
      <c r="F27" s="145">
        <f>B27/'السكان ح 2'!C24</f>
        <v>1.0471455877235243</v>
      </c>
      <c r="G27" s="146">
        <f>C27/'السكان ح 2'!D24</f>
        <v>1.0407253918299941</v>
      </c>
      <c r="H27" s="145">
        <f>D27/'السكان ح 2'!C24</f>
        <v>4.0838646569553147E-2</v>
      </c>
      <c r="I27" s="146">
        <f>E27/'السكان ح 2'!D24</f>
        <v>4.0901962006252658E-2</v>
      </c>
      <c r="J27" s="132" t="s">
        <v>109</v>
      </c>
    </row>
    <row r="28" spans="1:13" ht="16.5" thickBot="1">
      <c r="A28" s="128" t="s">
        <v>69</v>
      </c>
      <c r="B28" s="138">
        <v>71085</v>
      </c>
      <c r="C28" s="139">
        <v>71085</v>
      </c>
      <c r="D28" s="138">
        <f>'استخدام الاراضي ج5'!P25</f>
        <v>9186.5</v>
      </c>
      <c r="E28" s="139">
        <f>'استخدام الاراضي ج5'!Q25</f>
        <v>9186.5</v>
      </c>
      <c r="F28" s="145">
        <f>B28/'السكان ح 2'!C25</f>
        <v>2.0939939181826781</v>
      </c>
      <c r="G28" s="146">
        <f>C28/'السكان ح 2'!D25</f>
        <v>1.9889479574706213</v>
      </c>
      <c r="H28" s="145">
        <f>D28/'السكان ح 2'!C25</f>
        <v>0.27061229695976891</v>
      </c>
      <c r="I28" s="146">
        <f>E28/'السكان ح 2'!D25</f>
        <v>0.25703693340794626</v>
      </c>
      <c r="J28" s="132" t="s">
        <v>71</v>
      </c>
      <c r="L28" s="126"/>
      <c r="M28" s="127"/>
    </row>
    <row r="29" spans="1:13" ht="16.5" thickBot="1">
      <c r="A29" s="128" t="s">
        <v>72</v>
      </c>
      <c r="B29" s="138">
        <v>103070</v>
      </c>
      <c r="C29" s="139">
        <v>103070</v>
      </c>
      <c r="D29" s="138">
        <f>'استخدام الاراضي ج5'!P26</f>
        <v>336</v>
      </c>
      <c r="E29" s="139">
        <f>'استخدام الاراضي ج5'!Q26</f>
        <v>336</v>
      </c>
      <c r="F29" s="145">
        <f>B29/'السكان ح 2'!C26</f>
        <v>23.964082938465758</v>
      </c>
      <c r="G29" s="146">
        <f>C29/'السكان ح 2'!D26</f>
        <v>23.319004524886878</v>
      </c>
      <c r="H29" s="145">
        <f>D29/'السكان ح 2'!C26</f>
        <v>7.8121003854899534E-2</v>
      </c>
      <c r="I29" s="146">
        <f>E29/'السكان ح 2'!D26</f>
        <v>7.6018099547511306E-2</v>
      </c>
      <c r="J29" s="132" t="s">
        <v>75</v>
      </c>
    </row>
    <row r="30" spans="1:13" ht="16.5" thickBot="1">
      <c r="A30" s="129" t="s">
        <v>85</v>
      </c>
      <c r="B30" s="140">
        <v>52800</v>
      </c>
      <c r="C30" s="141">
        <v>52800</v>
      </c>
      <c r="D30" s="140">
        <f>'استخدام الاراضي ج5'!P27</f>
        <v>1357.0390000000002</v>
      </c>
      <c r="E30" s="141">
        <f>'استخدام الاراضي ج5'!Q27</f>
        <v>1357.0390000000002</v>
      </c>
      <c r="F30" s="145">
        <f>B30/'السكان ح 2'!C27</f>
        <v>1.9141392536307016</v>
      </c>
      <c r="G30" s="146">
        <f>C30/'السكان ح 2'!D27</f>
        <v>1.8690265486725663</v>
      </c>
      <c r="H30" s="145">
        <f>D30/'السكان ح 2'!C27</f>
        <v>4.9196242776662007E-2</v>
      </c>
      <c r="I30" s="146">
        <f>E30/'السكان ح 2'!D27</f>
        <v>4.8036778761061952E-2</v>
      </c>
      <c r="J30" s="133" t="s">
        <v>86</v>
      </c>
    </row>
    <row r="31" spans="1:13" ht="16.5" thickBot="1">
      <c r="A31" s="120" t="s">
        <v>398</v>
      </c>
      <c r="B31" s="142">
        <f>SUM(B9:B30)</f>
        <v>1342718.6709999999</v>
      </c>
      <c r="C31" s="142">
        <f>SUM(C9:C30)</f>
        <v>1342718.6709999999</v>
      </c>
      <c r="D31" s="142">
        <f>SUM(D9:D30)</f>
        <v>65762.781920000009</v>
      </c>
      <c r="E31" s="142">
        <f>SUM(E9:E30)</f>
        <v>72858.485640000014</v>
      </c>
      <c r="F31" s="147">
        <f>B31/'السكان ح 2'!C28</f>
        <v>3.326114740821692</v>
      </c>
      <c r="G31" s="148">
        <f>C31/'السكان ح 2'!D28</f>
        <v>3.2529691167522832</v>
      </c>
      <c r="H31" s="147">
        <f>D31/'السكان ح 2'!C28</f>
        <v>0.16290423531434925</v>
      </c>
      <c r="I31" s="148">
        <f>E31/'السكان ح 2'!D28</f>
        <v>0.17651233188240947</v>
      </c>
      <c r="J31" s="149" t="s">
        <v>266</v>
      </c>
    </row>
    <row r="32" spans="1:13" ht="16.5" thickBot="1">
      <c r="A32" s="120" t="s">
        <v>231</v>
      </c>
      <c r="B32" s="142">
        <v>14894000</v>
      </c>
      <c r="C32" s="143">
        <v>14894000</v>
      </c>
      <c r="D32" s="142">
        <f>'استخدام الاراضي ج5'!P29</f>
        <v>4863268.76</v>
      </c>
      <c r="E32" s="143">
        <f>'استخدام الاراضي ج5'!Q29</f>
        <v>4855607.1035000002</v>
      </c>
      <c r="F32" s="147">
        <f>B32/'السكان ح 2'!C29</f>
        <v>1.9946526381401144</v>
      </c>
      <c r="G32" s="148">
        <f>C32/'السكان ح 2'!D29</f>
        <v>1.9778602882199523</v>
      </c>
      <c r="H32" s="147">
        <f>D32/'السكان ح 2'!C29</f>
        <v>0.65130467719339347</v>
      </c>
      <c r="I32" s="148">
        <f>E32/'السكان ح 2'!D29</f>
        <v>0.64480411341556054</v>
      </c>
      <c r="J32" s="149" t="s">
        <v>245</v>
      </c>
    </row>
    <row r="33" spans="1:10" ht="15">
      <c r="A33" s="50" t="s">
        <v>102</v>
      </c>
      <c r="B33" s="125"/>
      <c r="C33" s="125"/>
      <c r="D33" s="125"/>
      <c r="E33" s="125"/>
      <c r="F33" s="125"/>
      <c r="G33" s="125"/>
      <c r="H33" s="125"/>
      <c r="I33" s="125"/>
      <c r="J33" s="51" t="s">
        <v>103</v>
      </c>
    </row>
  </sheetData>
  <mergeCells count="13">
    <mergeCell ref="A4:A8"/>
    <mergeCell ref="A3:B3"/>
    <mergeCell ref="H6:I6"/>
    <mergeCell ref="F6:G6"/>
    <mergeCell ref="F7:G7"/>
    <mergeCell ref="H7:I7"/>
    <mergeCell ref="F4:I4"/>
    <mergeCell ref="F5:I5"/>
    <mergeCell ref="J4:J8"/>
    <mergeCell ref="B4:C4"/>
    <mergeCell ref="B6:C6"/>
    <mergeCell ref="D4:E4"/>
    <mergeCell ref="D6:E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3"/>
  <sheetViews>
    <sheetView rightToLeft="1" topLeftCell="L1" workbookViewId="0">
      <selection activeCell="L3" sqref="L3:M3"/>
    </sheetView>
  </sheetViews>
  <sheetFormatPr defaultColWidth="9.125" defaultRowHeight="14.25"/>
  <cols>
    <col min="1" max="1" width="11" style="38" customWidth="1"/>
    <col min="2" max="2" width="9.375" style="38" customWidth="1"/>
    <col min="3" max="3" width="10.25" style="38" customWidth="1"/>
    <col min="4" max="4" width="11" style="38" customWidth="1"/>
    <col min="5" max="5" width="10.75" style="38" customWidth="1"/>
    <col min="6" max="6" width="9.375" style="38" customWidth="1"/>
    <col min="7" max="7" width="9.625" style="38" customWidth="1"/>
    <col min="8" max="8" width="11.625" style="38" customWidth="1"/>
    <col min="9" max="9" width="11.125" style="38" customWidth="1"/>
    <col min="10" max="11" width="10" style="38" customWidth="1"/>
    <col min="12" max="12" width="11.625" style="38" customWidth="1"/>
    <col min="13" max="13" width="12.125" style="38" customWidth="1"/>
    <col min="14" max="14" width="11.75" style="38" customWidth="1"/>
    <col min="15" max="15" width="12.125" style="38" customWidth="1"/>
    <col min="16" max="16" width="14.25" style="38" customWidth="1"/>
    <col min="17" max="17" width="13.875" style="38" customWidth="1"/>
    <col min="18" max="18" width="18.125" style="38" customWidth="1"/>
    <col min="19" max="19" width="16.75" style="38" customWidth="1"/>
    <col min="20" max="20" width="11.625" style="38" customWidth="1"/>
    <col min="21" max="21" width="13.625" style="38" customWidth="1"/>
    <col min="22" max="22" width="17.625" style="38" customWidth="1"/>
    <col min="23" max="16384" width="9.125" style="38"/>
  </cols>
  <sheetData>
    <row r="1" spans="1:22" ht="15.75">
      <c r="A1" s="113" t="s">
        <v>451</v>
      </c>
      <c r="B1" s="113"/>
      <c r="C1" s="113"/>
      <c r="V1" s="38" t="s">
        <v>354</v>
      </c>
    </row>
    <row r="2" spans="1:22" ht="16.5" thickBot="1">
      <c r="A2" s="302" t="s">
        <v>110</v>
      </c>
      <c r="B2" s="302"/>
      <c r="C2" s="9"/>
      <c r="P2" s="127"/>
      <c r="V2" s="38" t="s">
        <v>111</v>
      </c>
    </row>
    <row r="3" spans="1:22" ht="15.75" thickBot="1">
      <c r="A3" s="303" t="s">
        <v>0</v>
      </c>
      <c r="B3" s="296" t="s">
        <v>220</v>
      </c>
      <c r="C3" s="297"/>
      <c r="D3" s="297"/>
      <c r="E3" s="298"/>
      <c r="F3" s="299" t="s">
        <v>219</v>
      </c>
      <c r="G3" s="301"/>
      <c r="H3" s="301"/>
      <c r="I3" s="300"/>
      <c r="J3" s="296" t="s">
        <v>112</v>
      </c>
      <c r="K3" s="298"/>
      <c r="L3" s="296" t="s">
        <v>221</v>
      </c>
      <c r="M3" s="298"/>
      <c r="N3" s="296" t="s">
        <v>222</v>
      </c>
      <c r="O3" s="298"/>
      <c r="P3" s="296" t="s">
        <v>223</v>
      </c>
      <c r="Q3" s="298"/>
      <c r="R3" s="296" t="s">
        <v>224</v>
      </c>
      <c r="S3" s="298"/>
      <c r="T3" s="308" t="s">
        <v>453</v>
      </c>
      <c r="U3" s="309"/>
      <c r="V3" s="303" t="s">
        <v>4</v>
      </c>
    </row>
    <row r="4" spans="1:22" ht="15.75" thickBot="1">
      <c r="A4" s="304"/>
      <c r="B4" s="299" t="s">
        <v>217</v>
      </c>
      <c r="C4" s="300"/>
      <c r="D4" s="299" t="s">
        <v>218</v>
      </c>
      <c r="E4" s="300"/>
      <c r="F4" s="312" t="s">
        <v>217</v>
      </c>
      <c r="G4" s="313"/>
      <c r="H4" s="299" t="s">
        <v>218</v>
      </c>
      <c r="I4" s="300"/>
      <c r="J4" s="306" t="s">
        <v>430</v>
      </c>
      <c r="K4" s="307"/>
      <c r="L4" s="306" t="s">
        <v>114</v>
      </c>
      <c r="M4" s="307"/>
      <c r="N4" s="306" t="s">
        <v>126</v>
      </c>
      <c r="O4" s="307"/>
      <c r="P4" s="306" t="s">
        <v>115</v>
      </c>
      <c r="Q4" s="307"/>
      <c r="R4" s="306" t="s">
        <v>113</v>
      </c>
      <c r="S4" s="307"/>
      <c r="T4" s="310" t="s">
        <v>116</v>
      </c>
      <c r="U4" s="311"/>
      <c r="V4" s="304"/>
    </row>
    <row r="5" spans="1:22" ht="15.75" thickBot="1">
      <c r="A5" s="305"/>
      <c r="B5" s="157">
        <v>2016</v>
      </c>
      <c r="C5" s="157">
        <v>2017</v>
      </c>
      <c r="D5" s="157">
        <v>2016</v>
      </c>
      <c r="E5" s="157">
        <v>2017</v>
      </c>
      <c r="F5" s="157">
        <v>2016</v>
      </c>
      <c r="G5" s="157">
        <v>2017</v>
      </c>
      <c r="H5" s="157">
        <v>2016</v>
      </c>
      <c r="I5" s="157">
        <v>2017</v>
      </c>
      <c r="J5" s="157">
        <v>2016</v>
      </c>
      <c r="K5" s="157">
        <v>2017</v>
      </c>
      <c r="L5" s="157">
        <v>2016</v>
      </c>
      <c r="M5" s="157">
        <v>2017</v>
      </c>
      <c r="N5" s="157">
        <v>2016</v>
      </c>
      <c r="O5" s="157">
        <v>2017</v>
      </c>
      <c r="P5" s="157">
        <v>2016</v>
      </c>
      <c r="Q5" s="157">
        <v>2017</v>
      </c>
      <c r="R5" s="157">
        <v>2016</v>
      </c>
      <c r="S5" s="157">
        <v>2017</v>
      </c>
      <c r="T5" s="157">
        <v>2016</v>
      </c>
      <c r="U5" s="157">
        <v>2017</v>
      </c>
      <c r="V5" s="305"/>
    </row>
    <row r="6" spans="1:22" ht="15" thickBot="1">
      <c r="A6" s="158" t="s">
        <v>6</v>
      </c>
      <c r="B6" s="37">
        <v>38.505000000000003</v>
      </c>
      <c r="C6" s="37">
        <v>35</v>
      </c>
      <c r="D6" s="37">
        <v>45.094999999999999</v>
      </c>
      <c r="E6" s="37">
        <v>45</v>
      </c>
      <c r="F6" s="37">
        <v>118.995</v>
      </c>
      <c r="G6" s="37">
        <v>115</v>
      </c>
      <c r="H6" s="37">
        <v>58.345000000000006</v>
      </c>
      <c r="I6" s="37">
        <v>46.3</v>
      </c>
      <c r="J6" s="37">
        <v>39.06</v>
      </c>
      <c r="K6" s="37">
        <v>39.06</v>
      </c>
      <c r="L6" s="37">
        <v>97.5</v>
      </c>
      <c r="M6" s="37">
        <v>97.5</v>
      </c>
      <c r="N6" s="37">
        <v>8000</v>
      </c>
      <c r="O6" s="37">
        <v>8000</v>
      </c>
      <c r="P6" s="11">
        <v>300</v>
      </c>
      <c r="Q6" s="11">
        <v>280.36</v>
      </c>
      <c r="R6" s="17">
        <v>586.4</v>
      </c>
      <c r="S6" s="17">
        <v>606.04</v>
      </c>
      <c r="T6" s="17">
        <v>886.4</v>
      </c>
      <c r="U6" s="17">
        <v>886.4</v>
      </c>
      <c r="V6" s="162" t="s">
        <v>9</v>
      </c>
    </row>
    <row r="7" spans="1:22" ht="15" thickBot="1">
      <c r="A7" s="159" t="s">
        <v>10</v>
      </c>
      <c r="B7" s="12"/>
      <c r="C7" s="12"/>
      <c r="D7" s="12">
        <v>39.289200000000001</v>
      </c>
      <c r="E7" s="12">
        <v>39.322800000000001</v>
      </c>
      <c r="F7" s="12"/>
      <c r="G7" s="12"/>
      <c r="H7" s="12">
        <v>13.08492</v>
      </c>
      <c r="I7" s="12">
        <v>14.053811999999999</v>
      </c>
      <c r="J7" s="12">
        <v>31.462799999999998</v>
      </c>
      <c r="K7" s="12">
        <v>30.454840000000001</v>
      </c>
      <c r="L7" s="12">
        <v>1.8680000000000001</v>
      </c>
      <c r="M7" s="12">
        <v>1.8779999999999999</v>
      </c>
      <c r="N7" s="12">
        <v>17.775200000000002</v>
      </c>
      <c r="O7" s="12">
        <v>17.7652</v>
      </c>
      <c r="P7" s="15">
        <v>83.836919999999992</v>
      </c>
      <c r="Q7" s="15">
        <v>83.831451999999999</v>
      </c>
      <c r="R7" s="12">
        <v>7.1120060964402825</v>
      </c>
      <c r="S7" s="12">
        <v>7.1120060964403109</v>
      </c>
      <c r="T7" s="12">
        <v>90.948926096440275</v>
      </c>
      <c r="U7" s="12">
        <v>90.94345809644031</v>
      </c>
      <c r="V7" s="162" t="s">
        <v>13</v>
      </c>
    </row>
    <row r="8" spans="1:22" ht="15" thickBot="1">
      <c r="A8" s="159" t="s">
        <v>14</v>
      </c>
      <c r="B8" s="12"/>
      <c r="C8" s="12"/>
      <c r="D8" s="12">
        <v>2.68</v>
      </c>
      <c r="E8" s="12">
        <v>2.68</v>
      </c>
      <c r="F8" s="12"/>
      <c r="G8" s="12"/>
      <c r="H8" s="12">
        <v>0.55400000000000005</v>
      </c>
      <c r="I8" s="12">
        <v>0.55400000000000005</v>
      </c>
      <c r="J8" s="12">
        <v>0.495</v>
      </c>
      <c r="K8" s="12">
        <v>0.495</v>
      </c>
      <c r="L8" s="12">
        <v>0.62239999999999995</v>
      </c>
      <c r="M8" s="12">
        <v>0.62239999999999995</v>
      </c>
      <c r="N8" s="12"/>
      <c r="O8" s="12"/>
      <c r="P8" s="15">
        <v>3.7290000000000001</v>
      </c>
      <c r="Q8" s="15">
        <v>3.7290000000000001</v>
      </c>
      <c r="R8" s="12">
        <v>1.3789999999999996</v>
      </c>
      <c r="S8" s="12">
        <v>1.3789999999999996</v>
      </c>
      <c r="T8" s="12">
        <v>5.1079999999999997</v>
      </c>
      <c r="U8" s="12">
        <v>5.1079999999999997</v>
      </c>
      <c r="V8" s="162" t="s">
        <v>16</v>
      </c>
    </row>
    <row r="9" spans="1:22" ht="15.75" thickBot="1">
      <c r="A9" s="159" t="s">
        <v>17</v>
      </c>
      <c r="B9" s="37">
        <v>2238.02</v>
      </c>
      <c r="C9" s="37">
        <v>2241.34</v>
      </c>
      <c r="D9" s="37">
        <v>261.63</v>
      </c>
      <c r="E9" s="14">
        <v>267.06</v>
      </c>
      <c r="F9" s="37">
        <v>1459.39</v>
      </c>
      <c r="G9" s="37">
        <v>1588.71</v>
      </c>
      <c r="H9" s="14">
        <v>206.81</v>
      </c>
      <c r="I9" s="14">
        <v>189.04</v>
      </c>
      <c r="J9" s="14">
        <v>308.02999999999997</v>
      </c>
      <c r="K9" s="14">
        <v>308.02999999999997</v>
      </c>
      <c r="L9" s="14">
        <v>742.08</v>
      </c>
      <c r="M9" s="14">
        <v>759.36</v>
      </c>
      <c r="N9" s="12">
        <v>4767.5600000000004</v>
      </c>
      <c r="O9" s="12">
        <v>4260.18</v>
      </c>
      <c r="P9" s="15">
        <v>4473.88</v>
      </c>
      <c r="Q9" s="15">
        <v>4594.18</v>
      </c>
      <c r="R9" s="12">
        <v>460.73999999999978</v>
      </c>
      <c r="S9" s="12">
        <v>398.69999999999982</v>
      </c>
      <c r="T9" s="12">
        <v>4934.62</v>
      </c>
      <c r="U9" s="12">
        <v>4992.88</v>
      </c>
      <c r="V9" s="162" t="s">
        <v>19</v>
      </c>
    </row>
    <row r="10" spans="1:22" ht="15" thickBot="1">
      <c r="A10" s="159" t="s">
        <v>20</v>
      </c>
      <c r="B10" s="12">
        <v>550.76705999999979</v>
      </c>
      <c r="C10" s="12">
        <v>576.18904800000053</v>
      </c>
      <c r="D10" s="12">
        <v>494.44919999999996</v>
      </c>
      <c r="E10" s="12">
        <v>489.47207999999995</v>
      </c>
      <c r="F10" s="12">
        <v>3621.2865900000002</v>
      </c>
      <c r="G10" s="12">
        <v>3788.8200999999999</v>
      </c>
      <c r="H10" s="12">
        <v>751.48602999999991</v>
      </c>
      <c r="I10" s="12">
        <v>770.7032200000001</v>
      </c>
      <c r="J10" s="12">
        <v>3030.4871200000016</v>
      </c>
      <c r="K10" s="12">
        <v>2909.4188199999999</v>
      </c>
      <c r="L10" s="12">
        <v>1963.6</v>
      </c>
      <c r="M10" s="12">
        <v>1971.2</v>
      </c>
      <c r="N10" s="12">
        <v>32910.65</v>
      </c>
      <c r="O10" s="12">
        <v>32798.673000000003</v>
      </c>
      <c r="P10" s="15">
        <v>8448.4760000000006</v>
      </c>
      <c r="Q10" s="15">
        <v>8534.6032680000008</v>
      </c>
      <c r="R10" s="12">
        <v>34946.737999999998</v>
      </c>
      <c r="S10" s="12">
        <v>35235.286590000003</v>
      </c>
      <c r="T10" s="12">
        <v>43395.214</v>
      </c>
      <c r="U10" s="12">
        <v>43769.889858000002</v>
      </c>
      <c r="V10" s="162" t="s">
        <v>22</v>
      </c>
    </row>
    <row r="11" spans="1:22" ht="15.75" thickBot="1">
      <c r="A11" s="159" t="s">
        <v>225</v>
      </c>
      <c r="B11" s="10">
        <v>112</v>
      </c>
      <c r="C11" s="10">
        <v>112</v>
      </c>
      <c r="D11" s="155"/>
      <c r="E11" s="155"/>
      <c r="F11" s="10"/>
      <c r="G11" s="10"/>
      <c r="H11" s="155"/>
      <c r="I11" s="155"/>
      <c r="J11" s="10"/>
      <c r="K11" s="10"/>
      <c r="L11" s="10">
        <v>36.6</v>
      </c>
      <c r="M11" s="10">
        <v>36.200000000000003</v>
      </c>
      <c r="N11" s="10">
        <v>22.2</v>
      </c>
      <c r="O11" s="10">
        <v>22.2</v>
      </c>
      <c r="P11" s="15">
        <v>112</v>
      </c>
      <c r="Q11" s="15">
        <v>112</v>
      </c>
      <c r="R11" s="12">
        <v>21</v>
      </c>
      <c r="S11" s="12">
        <v>21</v>
      </c>
      <c r="T11" s="12">
        <v>133</v>
      </c>
      <c r="U11" s="12">
        <v>133</v>
      </c>
      <c r="V11" s="162" t="s">
        <v>28</v>
      </c>
    </row>
    <row r="12" spans="1:22" ht="15" thickBot="1">
      <c r="A12" s="159" t="s">
        <v>100</v>
      </c>
      <c r="B12" s="12"/>
      <c r="C12" s="12"/>
      <c r="D12" s="12"/>
      <c r="E12" s="12"/>
      <c r="F12" s="12">
        <v>1.3680000000000001</v>
      </c>
      <c r="G12" s="12">
        <v>1.3680000000000001</v>
      </c>
      <c r="H12" s="12"/>
      <c r="I12" s="12"/>
      <c r="J12" s="12"/>
      <c r="K12" s="12"/>
      <c r="L12" s="12">
        <v>5.6</v>
      </c>
      <c r="M12" s="12">
        <v>5.6</v>
      </c>
      <c r="N12" s="12">
        <v>200</v>
      </c>
      <c r="O12" s="12">
        <v>200</v>
      </c>
      <c r="P12" s="15">
        <v>1.3680000000000001</v>
      </c>
      <c r="Q12" s="15">
        <v>1.3680000000000001</v>
      </c>
      <c r="R12" s="12">
        <v>0.63399999999999967</v>
      </c>
      <c r="S12" s="12">
        <v>0.63399999999999967</v>
      </c>
      <c r="T12" s="12">
        <v>2.0019999999999998</v>
      </c>
      <c r="U12" s="12">
        <v>2.0019999999999998</v>
      </c>
      <c r="V12" s="162" t="s">
        <v>83</v>
      </c>
    </row>
    <row r="13" spans="1:22" ht="15" thickBot="1">
      <c r="A13" s="159" t="s">
        <v>29</v>
      </c>
      <c r="B13" s="12" t="s">
        <v>117</v>
      </c>
      <c r="C13" s="12" t="s">
        <v>117</v>
      </c>
      <c r="D13" s="12">
        <v>145.18761601</v>
      </c>
      <c r="E13" s="12">
        <v>145.5</v>
      </c>
      <c r="F13" s="12">
        <v>103.31396255</v>
      </c>
      <c r="G13" s="12">
        <v>103.31396255</v>
      </c>
      <c r="H13" s="12">
        <v>822.46017386999995</v>
      </c>
      <c r="I13" s="12">
        <v>877.6</v>
      </c>
      <c r="J13" s="12">
        <v>113.02071923</v>
      </c>
      <c r="K13" s="12">
        <v>113.02071923</v>
      </c>
      <c r="L13" s="12">
        <v>977</v>
      </c>
      <c r="M13" s="12">
        <v>980</v>
      </c>
      <c r="N13" s="12">
        <v>170000</v>
      </c>
      <c r="O13" s="12">
        <v>170000</v>
      </c>
      <c r="P13" s="15">
        <v>3420.665</v>
      </c>
      <c r="Q13" s="15">
        <v>3419.4760000000001</v>
      </c>
      <c r="R13" s="12">
        <v>13941.235000000001</v>
      </c>
      <c r="S13" s="12">
        <v>13942.424000000001</v>
      </c>
      <c r="T13" s="12">
        <v>17361.900000000001</v>
      </c>
      <c r="U13" s="12">
        <v>17361.900000000001</v>
      </c>
      <c r="V13" s="162" t="s">
        <v>32</v>
      </c>
    </row>
    <row r="14" spans="1:22" ht="15" thickBot="1">
      <c r="A14" s="159" t="s">
        <v>33</v>
      </c>
      <c r="B14" s="12">
        <v>1.68</v>
      </c>
      <c r="C14" s="12">
        <v>1.68</v>
      </c>
      <c r="D14" s="12">
        <v>214.2</v>
      </c>
      <c r="E14" s="12">
        <v>218.4</v>
      </c>
      <c r="F14" s="12">
        <v>15167.46</v>
      </c>
      <c r="G14" s="156">
        <v>20874.168000000001</v>
      </c>
      <c r="H14" s="12">
        <v>1270.92</v>
      </c>
      <c r="I14" s="12">
        <v>2180.8919999999998</v>
      </c>
      <c r="J14" s="12">
        <v>5428.5</v>
      </c>
      <c r="K14" s="12">
        <v>5573.9</v>
      </c>
      <c r="L14" s="12">
        <v>19035.53</v>
      </c>
      <c r="M14" s="12">
        <v>19035.53</v>
      </c>
      <c r="N14" s="12">
        <v>48194.761439999995</v>
      </c>
      <c r="O14" s="12">
        <v>48194.761439999995</v>
      </c>
      <c r="P14" s="12">
        <v>22082.76</v>
      </c>
      <c r="Q14" s="12">
        <v>28849.040000000001</v>
      </c>
      <c r="R14" s="12">
        <v>51417.240000000005</v>
      </c>
      <c r="S14" s="12">
        <v>44650.96</v>
      </c>
      <c r="T14" s="12">
        <v>73500</v>
      </c>
      <c r="U14" s="12">
        <v>73500</v>
      </c>
      <c r="V14" s="162" t="s">
        <v>36</v>
      </c>
    </row>
    <row r="15" spans="1:22" ht="15" thickBot="1">
      <c r="A15" s="159" t="s">
        <v>37</v>
      </c>
      <c r="B15" s="12">
        <v>862.21699999999998</v>
      </c>
      <c r="C15" s="12">
        <v>864.01800000000003</v>
      </c>
      <c r="D15" s="12">
        <v>200.39</v>
      </c>
      <c r="E15" s="12">
        <v>199.52099999999999</v>
      </c>
      <c r="F15" s="12">
        <v>2173.4569999999999</v>
      </c>
      <c r="G15" s="12">
        <v>2363.348</v>
      </c>
      <c r="H15" s="12">
        <v>803.57899999999995</v>
      </c>
      <c r="I15" s="12">
        <v>749.16600000000005</v>
      </c>
      <c r="J15" s="12">
        <v>1690.9570000000001</v>
      </c>
      <c r="K15" s="12">
        <v>1558.348</v>
      </c>
      <c r="L15" s="12">
        <v>491</v>
      </c>
      <c r="M15" s="12">
        <v>586.11199999999997</v>
      </c>
      <c r="N15" s="12">
        <v>8185.5259999999998</v>
      </c>
      <c r="O15" s="12">
        <v>8185.5810000000001</v>
      </c>
      <c r="P15" s="15">
        <v>5731</v>
      </c>
      <c r="Q15" s="15">
        <v>5734</v>
      </c>
      <c r="R15" s="12">
        <v>351.93399999999929</v>
      </c>
      <c r="S15" s="12">
        <v>348.56</v>
      </c>
      <c r="T15" s="12">
        <v>6082.9339999999993</v>
      </c>
      <c r="U15" s="12">
        <v>6082.56</v>
      </c>
      <c r="V15" s="162" t="s">
        <v>40</v>
      </c>
    </row>
    <row r="16" spans="1:22" ht="15.75" thickBot="1">
      <c r="A16" s="159" t="s">
        <v>118</v>
      </c>
      <c r="B16" s="12">
        <v>32</v>
      </c>
      <c r="C16" s="12">
        <v>32</v>
      </c>
      <c r="D16" s="12"/>
      <c r="E16" s="12"/>
      <c r="F16" s="12">
        <v>980</v>
      </c>
      <c r="G16" s="12">
        <v>980</v>
      </c>
      <c r="H16" s="12">
        <v>160</v>
      </c>
      <c r="I16" s="12">
        <v>160</v>
      </c>
      <c r="J16" s="12">
        <v>328</v>
      </c>
      <c r="K16" s="12">
        <v>328</v>
      </c>
      <c r="L16" s="10">
        <v>6286.2</v>
      </c>
      <c r="M16" s="10">
        <v>6360</v>
      </c>
      <c r="N16" s="12">
        <v>42000</v>
      </c>
      <c r="O16" s="12">
        <v>42000</v>
      </c>
      <c r="P16" s="15">
        <v>1500</v>
      </c>
      <c r="Q16" s="15">
        <v>1500</v>
      </c>
      <c r="R16" s="12">
        <v>42625</v>
      </c>
      <c r="S16" s="12">
        <v>42625</v>
      </c>
      <c r="T16" s="12">
        <v>44125</v>
      </c>
      <c r="U16" s="12">
        <v>44125</v>
      </c>
      <c r="V16" s="162" t="s">
        <v>119</v>
      </c>
    </row>
    <row r="17" spans="1:22" ht="15" thickBot="1">
      <c r="A17" s="159" t="s">
        <v>45</v>
      </c>
      <c r="B17" s="12"/>
      <c r="C17" s="12"/>
      <c r="D17" s="12">
        <v>242</v>
      </c>
      <c r="E17" s="12">
        <v>242</v>
      </c>
      <c r="F17" s="12">
        <v>95</v>
      </c>
      <c r="G17" s="12">
        <v>86</v>
      </c>
      <c r="H17" s="12">
        <v>1424</v>
      </c>
      <c r="I17" s="12">
        <v>1522</v>
      </c>
      <c r="J17" s="12">
        <v>1136.25</v>
      </c>
      <c r="K17" s="12">
        <v>1136.25</v>
      </c>
      <c r="L17" s="12">
        <v>825</v>
      </c>
      <c r="M17" s="12">
        <v>830</v>
      </c>
      <c r="N17" s="12">
        <v>3384.5</v>
      </c>
      <c r="O17" s="12">
        <v>3384.5</v>
      </c>
      <c r="P17" s="15">
        <v>2897.25</v>
      </c>
      <c r="Q17" s="15">
        <v>2986.25</v>
      </c>
      <c r="R17" s="12">
        <v>10153.75</v>
      </c>
      <c r="S17" s="12">
        <v>10064.75</v>
      </c>
      <c r="T17" s="12">
        <v>13051</v>
      </c>
      <c r="U17" s="12">
        <v>13051</v>
      </c>
      <c r="V17" s="162" t="s">
        <v>47</v>
      </c>
    </row>
    <row r="18" spans="1:22" ht="15" thickBot="1">
      <c r="A18" s="159" t="s">
        <v>48</v>
      </c>
      <c r="B18" s="12"/>
      <c r="C18" s="12"/>
      <c r="D18" s="12">
        <v>59.737000000000002</v>
      </c>
      <c r="E18" s="12">
        <v>70.747739999999993</v>
      </c>
      <c r="F18" s="12">
        <v>9.9000000000000005E-2</v>
      </c>
      <c r="G18" s="12">
        <v>9.9000000000000005E-2</v>
      </c>
      <c r="H18" s="12">
        <v>25.165700000000001</v>
      </c>
      <c r="I18" s="12">
        <v>30.170280000000002</v>
      </c>
      <c r="J18" s="12"/>
      <c r="K18" s="12"/>
      <c r="L18" s="12">
        <v>2</v>
      </c>
      <c r="M18" s="12">
        <v>2</v>
      </c>
      <c r="N18" s="12">
        <v>1350</v>
      </c>
      <c r="O18" s="12">
        <v>1350</v>
      </c>
      <c r="P18" s="15">
        <v>85.0017</v>
      </c>
      <c r="Q18" s="15">
        <v>101.01702</v>
      </c>
      <c r="R18" s="12">
        <v>58.598299999999995</v>
      </c>
      <c r="S18" s="12">
        <v>42.582979999999992</v>
      </c>
      <c r="T18" s="12">
        <v>143.6</v>
      </c>
      <c r="U18" s="12">
        <v>143.6</v>
      </c>
      <c r="V18" s="162" t="s">
        <v>50</v>
      </c>
    </row>
    <row r="19" spans="1:22" ht="15" thickBot="1">
      <c r="A19" s="159" t="s">
        <v>51</v>
      </c>
      <c r="B19" s="12">
        <v>81.099999999999994</v>
      </c>
      <c r="C19" s="12">
        <v>81.400000000000006</v>
      </c>
      <c r="D19" s="12">
        <v>12.4</v>
      </c>
      <c r="E19" s="12">
        <v>13</v>
      </c>
      <c r="F19" s="12">
        <v>39</v>
      </c>
      <c r="G19" s="12">
        <v>41</v>
      </c>
      <c r="H19" s="12">
        <v>24</v>
      </c>
      <c r="I19" s="12">
        <v>25</v>
      </c>
      <c r="J19" s="12"/>
      <c r="K19" s="12"/>
      <c r="L19" s="12">
        <v>9.17</v>
      </c>
      <c r="M19" s="12">
        <v>9.17</v>
      </c>
      <c r="N19" s="12">
        <v>200</v>
      </c>
      <c r="O19" s="12">
        <v>200</v>
      </c>
      <c r="P19" s="15">
        <v>156.5</v>
      </c>
      <c r="Q19" s="15">
        <v>160.4</v>
      </c>
      <c r="R19" s="12">
        <v>159.5</v>
      </c>
      <c r="S19" s="12">
        <v>155.6</v>
      </c>
      <c r="T19" s="12">
        <v>316</v>
      </c>
      <c r="U19" s="12">
        <v>316</v>
      </c>
      <c r="V19" s="162" t="s">
        <v>53</v>
      </c>
    </row>
    <row r="20" spans="1:22" ht="15" thickBot="1">
      <c r="A20" s="159" t="s">
        <v>54</v>
      </c>
      <c r="B20" s="12"/>
      <c r="C20" s="12"/>
      <c r="D20" s="12">
        <v>2.6520999999999999</v>
      </c>
      <c r="E20" s="12">
        <v>2.6520999999999999</v>
      </c>
      <c r="F20" s="12"/>
      <c r="G20" s="12"/>
      <c r="H20" s="12">
        <v>11</v>
      </c>
      <c r="I20" s="12">
        <v>11.6</v>
      </c>
      <c r="J20" s="12">
        <v>18.9055</v>
      </c>
      <c r="K20" s="12">
        <v>18.9055</v>
      </c>
      <c r="L20" s="12">
        <v>0.4</v>
      </c>
      <c r="M20" s="12">
        <v>0.4</v>
      </c>
      <c r="N20" s="12">
        <v>50</v>
      </c>
      <c r="O20" s="12">
        <v>50</v>
      </c>
      <c r="P20" s="15">
        <v>32.557600000000001</v>
      </c>
      <c r="Q20" s="15">
        <v>33.157599999999995</v>
      </c>
      <c r="R20" s="12">
        <v>32.442399999999999</v>
      </c>
      <c r="S20" s="12">
        <v>31.842400000000005</v>
      </c>
      <c r="T20" s="12">
        <v>67</v>
      </c>
      <c r="U20" s="12">
        <v>67</v>
      </c>
      <c r="V20" s="162" t="s">
        <v>56</v>
      </c>
    </row>
    <row r="21" spans="1:22" ht="15" thickBot="1">
      <c r="A21" s="159" t="s">
        <v>120</v>
      </c>
      <c r="B21" s="12"/>
      <c r="C21" s="12"/>
      <c r="D21" s="12">
        <v>7.2312000000000003</v>
      </c>
      <c r="E21" s="12">
        <v>7.7598000000000003</v>
      </c>
      <c r="F21" s="12"/>
      <c r="G21" s="12"/>
      <c r="H21" s="12">
        <v>5.4222999999999999</v>
      </c>
      <c r="I21" s="12">
        <v>6.0063000000000004</v>
      </c>
      <c r="J21" s="12">
        <v>0.44919999999999999</v>
      </c>
      <c r="K21" s="12">
        <v>0.44919999999999999</v>
      </c>
      <c r="L21" s="12">
        <v>6.25</v>
      </c>
      <c r="M21" s="12">
        <v>6.25</v>
      </c>
      <c r="N21" s="12">
        <v>136.22</v>
      </c>
      <c r="O21" s="12">
        <v>136.22</v>
      </c>
      <c r="P21" s="15">
        <v>13.1027</v>
      </c>
      <c r="Q21" s="15">
        <v>14.215300000000001</v>
      </c>
      <c r="R21" s="12">
        <v>2.8972999999999995</v>
      </c>
      <c r="S21" s="12">
        <v>1.7846999999999991</v>
      </c>
      <c r="T21" s="12">
        <v>16</v>
      </c>
      <c r="U21" s="12">
        <v>16</v>
      </c>
      <c r="V21" s="162" t="s">
        <v>121</v>
      </c>
    </row>
    <row r="22" spans="1:22" ht="15" thickBot="1">
      <c r="A22" s="159" t="s">
        <v>60</v>
      </c>
      <c r="B22" s="12">
        <v>74.48</v>
      </c>
      <c r="C22" s="12">
        <v>74.48</v>
      </c>
      <c r="D22" s="12">
        <v>61.67</v>
      </c>
      <c r="E22" s="12">
        <v>61.67</v>
      </c>
      <c r="F22" s="12">
        <v>48.5</v>
      </c>
      <c r="G22" s="12">
        <v>48.5</v>
      </c>
      <c r="H22" s="12">
        <v>79.38</v>
      </c>
      <c r="I22" s="12">
        <v>79.38</v>
      </c>
      <c r="J22" s="12">
        <v>9.2889999999999997</v>
      </c>
      <c r="K22" s="12">
        <v>9.2889999999999997</v>
      </c>
      <c r="L22" s="12">
        <v>137.38</v>
      </c>
      <c r="M22" s="12">
        <v>137.46</v>
      </c>
      <c r="N22" s="12">
        <v>94</v>
      </c>
      <c r="O22" s="12">
        <v>94</v>
      </c>
      <c r="P22" s="12">
        <v>273.31900000000002</v>
      </c>
      <c r="Q22" s="12">
        <v>273.31900000000002</v>
      </c>
      <c r="R22" s="12">
        <v>384.68099999999998</v>
      </c>
      <c r="S22" s="12">
        <v>384.68099999999998</v>
      </c>
      <c r="T22" s="12">
        <v>658</v>
      </c>
      <c r="U22" s="12">
        <v>658</v>
      </c>
      <c r="V22" s="162" t="s">
        <v>62</v>
      </c>
    </row>
    <row r="23" spans="1:22" ht="15" thickBot="1">
      <c r="A23" s="159" t="s">
        <v>104</v>
      </c>
      <c r="B23" s="12">
        <v>140</v>
      </c>
      <c r="C23" s="12">
        <v>140</v>
      </c>
      <c r="D23" s="12">
        <v>200</v>
      </c>
      <c r="E23" s="12">
        <v>200</v>
      </c>
      <c r="F23" s="12">
        <v>50</v>
      </c>
      <c r="G23" s="12">
        <v>50</v>
      </c>
      <c r="H23" s="12">
        <v>120</v>
      </c>
      <c r="I23" s="12">
        <v>120</v>
      </c>
      <c r="J23" s="12">
        <v>850</v>
      </c>
      <c r="K23" s="12">
        <v>850</v>
      </c>
      <c r="L23" s="12">
        <v>217</v>
      </c>
      <c r="M23" s="12">
        <v>217</v>
      </c>
      <c r="N23" s="12">
        <v>13250</v>
      </c>
      <c r="O23" s="12">
        <v>13250</v>
      </c>
      <c r="P23" s="12">
        <v>1360</v>
      </c>
      <c r="Q23" s="12">
        <v>1360</v>
      </c>
      <c r="R23" s="12">
        <v>175</v>
      </c>
      <c r="S23" s="12">
        <v>175</v>
      </c>
      <c r="T23" s="12">
        <v>1535</v>
      </c>
      <c r="U23" s="12">
        <v>1535</v>
      </c>
      <c r="V23" s="162" t="s">
        <v>108</v>
      </c>
    </row>
    <row r="24" spans="1:22" ht="15" thickBot="1">
      <c r="A24" s="159" t="s">
        <v>66</v>
      </c>
      <c r="B24" s="12">
        <v>101.797</v>
      </c>
      <c r="C24" s="12">
        <v>101</v>
      </c>
      <c r="D24" s="12">
        <v>921</v>
      </c>
      <c r="E24" s="12">
        <v>912</v>
      </c>
      <c r="F24" s="12">
        <v>56</v>
      </c>
      <c r="G24" s="12">
        <v>97</v>
      </c>
      <c r="H24" s="12">
        <v>2829</v>
      </c>
      <c r="I24" s="12">
        <v>2828</v>
      </c>
      <c r="J24" s="12"/>
      <c r="K24" s="12"/>
      <c r="L24" s="12">
        <v>73.599999999999994</v>
      </c>
      <c r="M24" s="12">
        <v>74.2</v>
      </c>
      <c r="N24" s="12">
        <v>4000</v>
      </c>
      <c r="O24" s="12">
        <v>4000</v>
      </c>
      <c r="P24" s="15">
        <v>3907.797</v>
      </c>
      <c r="Q24" s="15">
        <v>3938</v>
      </c>
      <c r="R24" s="12">
        <v>2731.203</v>
      </c>
      <c r="S24" s="12">
        <v>2806</v>
      </c>
      <c r="T24" s="12">
        <v>6639</v>
      </c>
      <c r="U24" s="12">
        <v>6744</v>
      </c>
      <c r="V24" s="162" t="s">
        <v>68</v>
      </c>
    </row>
    <row r="25" spans="1:22" ht="15.75" thickBot="1">
      <c r="A25" s="159" t="s">
        <v>69</v>
      </c>
      <c r="B25" s="12">
        <v>777</v>
      </c>
      <c r="C25" s="12">
        <v>777</v>
      </c>
      <c r="D25" s="12">
        <v>684.5</v>
      </c>
      <c r="E25" s="12">
        <v>684.5</v>
      </c>
      <c r="F25" s="12">
        <v>5659</v>
      </c>
      <c r="G25" s="12">
        <v>5659</v>
      </c>
      <c r="H25" s="12">
        <v>791</v>
      </c>
      <c r="I25" s="12">
        <v>791</v>
      </c>
      <c r="J25" s="12">
        <v>1275</v>
      </c>
      <c r="K25" s="12">
        <v>1275</v>
      </c>
      <c r="L25" s="12">
        <v>5624</v>
      </c>
      <c r="M25" s="12">
        <v>5616</v>
      </c>
      <c r="N25" s="154">
        <v>24850</v>
      </c>
      <c r="O25" s="154">
        <v>24850</v>
      </c>
      <c r="P25" s="15">
        <v>9186.5</v>
      </c>
      <c r="Q25" s="15">
        <v>9186.5</v>
      </c>
      <c r="R25" s="12">
        <v>3762.66</v>
      </c>
      <c r="S25" s="12">
        <v>3762.66</v>
      </c>
      <c r="T25" s="12">
        <v>12949.16</v>
      </c>
      <c r="U25" s="12">
        <v>12949.16</v>
      </c>
      <c r="V25" s="162" t="s">
        <v>71</v>
      </c>
    </row>
    <row r="26" spans="1:22" ht="15" thickBot="1">
      <c r="A26" s="159" t="s">
        <v>72</v>
      </c>
      <c r="B26" s="12">
        <v>50</v>
      </c>
      <c r="C26" s="12">
        <v>50</v>
      </c>
      <c r="D26" s="12">
        <v>5</v>
      </c>
      <c r="E26" s="12">
        <v>5</v>
      </c>
      <c r="F26" s="12">
        <v>235.7</v>
      </c>
      <c r="G26" s="12">
        <v>235.7</v>
      </c>
      <c r="H26" s="12">
        <v>45.3</v>
      </c>
      <c r="I26" s="12">
        <v>45.3</v>
      </c>
      <c r="J26" s="12"/>
      <c r="K26" s="12"/>
      <c r="L26" s="12">
        <v>221</v>
      </c>
      <c r="M26" s="12">
        <v>217.5</v>
      </c>
      <c r="N26" s="12">
        <v>13800</v>
      </c>
      <c r="O26" s="12">
        <v>13800</v>
      </c>
      <c r="P26" s="15">
        <v>336</v>
      </c>
      <c r="Q26" s="15">
        <v>336</v>
      </c>
      <c r="R26" s="12">
        <v>3635.1</v>
      </c>
      <c r="S26" s="12">
        <v>3635.1</v>
      </c>
      <c r="T26" s="12">
        <v>3971.1</v>
      </c>
      <c r="U26" s="12">
        <v>3971.1</v>
      </c>
      <c r="V26" s="162" t="s">
        <v>75</v>
      </c>
    </row>
    <row r="27" spans="1:22" ht="15" thickBot="1">
      <c r="A27" s="160" t="s">
        <v>85</v>
      </c>
      <c r="B27" s="13">
        <v>228.4</v>
      </c>
      <c r="C27" s="13">
        <v>228.4</v>
      </c>
      <c r="D27" s="13">
        <v>343.3</v>
      </c>
      <c r="E27" s="13">
        <v>343.3</v>
      </c>
      <c r="F27" s="13">
        <v>285.23900000000003</v>
      </c>
      <c r="G27" s="13">
        <v>285.23900000000003</v>
      </c>
      <c r="H27" s="13">
        <v>500.1</v>
      </c>
      <c r="I27" s="13">
        <v>500.1</v>
      </c>
      <c r="J27" s="13"/>
      <c r="K27" s="13"/>
      <c r="L27" s="13">
        <v>549</v>
      </c>
      <c r="M27" s="13">
        <v>549</v>
      </c>
      <c r="N27" s="13">
        <v>7000</v>
      </c>
      <c r="O27" s="13">
        <v>7000</v>
      </c>
      <c r="P27" s="16">
        <v>1357.0390000000002</v>
      </c>
      <c r="Q27" s="16">
        <v>1357.0390000000002</v>
      </c>
      <c r="R27" s="13">
        <v>997.56099999999969</v>
      </c>
      <c r="S27" s="13">
        <v>997.56099999999969</v>
      </c>
      <c r="T27" s="13">
        <v>2354.6</v>
      </c>
      <c r="U27" s="13">
        <v>2354.6</v>
      </c>
      <c r="V27" s="163" t="s">
        <v>86</v>
      </c>
    </row>
    <row r="28" spans="1:22" ht="16.5" thickBot="1">
      <c r="A28" s="120" t="s">
        <v>398</v>
      </c>
      <c r="B28" s="161">
        <v>5287.9660599999988</v>
      </c>
      <c r="C28" s="161">
        <v>5314.5070480000004</v>
      </c>
      <c r="D28" s="161">
        <v>3942.4113160100005</v>
      </c>
      <c r="E28" s="161">
        <v>3949.5855200000005</v>
      </c>
      <c r="F28" s="161">
        <v>30093.808552549999</v>
      </c>
      <c r="G28" s="161">
        <v>36317.266062549999</v>
      </c>
      <c r="H28" s="161">
        <v>9941.6071238700006</v>
      </c>
      <c r="I28" s="161">
        <v>10946.865612</v>
      </c>
      <c r="J28" s="161">
        <v>14259.906339230003</v>
      </c>
      <c r="K28" s="161">
        <v>14150.621079229999</v>
      </c>
      <c r="L28" s="161">
        <v>37302.400399999999</v>
      </c>
      <c r="M28" s="161">
        <v>37492.982400000001</v>
      </c>
      <c r="N28" s="161">
        <v>382413.19263999996</v>
      </c>
      <c r="O28" s="161">
        <v>381793.88063999999</v>
      </c>
      <c r="P28" s="161">
        <v>65762.781920000009</v>
      </c>
      <c r="Q28" s="161">
        <v>72858.485640000014</v>
      </c>
      <c r="R28" s="161">
        <v>166452.80500609649</v>
      </c>
      <c r="S28" s="161">
        <v>159894.65767609642</v>
      </c>
      <c r="T28" s="161">
        <v>232217.58692609647</v>
      </c>
      <c r="U28" s="161">
        <v>232755.14331609645</v>
      </c>
      <c r="V28" s="120" t="s">
        <v>266</v>
      </c>
    </row>
    <row r="29" spans="1:22" ht="16.5" thickBot="1">
      <c r="A29" s="120" t="s">
        <v>231</v>
      </c>
      <c r="B29" s="161"/>
      <c r="C29" s="161"/>
      <c r="D29" s="161">
        <v>166200.71</v>
      </c>
      <c r="E29" s="161">
        <v>165934.68999999997</v>
      </c>
      <c r="F29" s="161"/>
      <c r="G29" s="161"/>
      <c r="H29" s="161">
        <v>168071.59</v>
      </c>
      <c r="I29" s="161">
        <v>169730.31</v>
      </c>
      <c r="J29" s="161"/>
      <c r="K29" s="161"/>
      <c r="L29" s="161">
        <v>3995824.59</v>
      </c>
      <c r="M29" s="161">
        <v>3992516.7199999997</v>
      </c>
      <c r="N29" s="161">
        <v>3276863.62</v>
      </c>
      <c r="O29" s="161">
        <v>3279541.2</v>
      </c>
      <c r="P29" s="161">
        <v>4863268.76</v>
      </c>
      <c r="Q29" s="161">
        <v>4855607.1035000002</v>
      </c>
      <c r="R29" s="161">
        <v>1423794.38</v>
      </c>
      <c r="S29" s="161">
        <v>1422901.3099999998</v>
      </c>
      <c r="T29" s="161">
        <v>6287063.1399999997</v>
      </c>
      <c r="U29" s="161">
        <v>6278508.4134999998</v>
      </c>
      <c r="V29" s="120" t="s">
        <v>245</v>
      </c>
    </row>
    <row r="30" spans="1:22">
      <c r="A30" s="94" t="s">
        <v>122</v>
      </c>
      <c r="V30" s="6" t="s">
        <v>123</v>
      </c>
    </row>
    <row r="31" spans="1:22">
      <c r="A31" s="95" t="s">
        <v>124</v>
      </c>
      <c r="V31" s="38" t="s">
        <v>341</v>
      </c>
    </row>
    <row r="32" spans="1:22">
      <c r="A32" s="94" t="s">
        <v>127</v>
      </c>
      <c r="V32" s="6" t="s">
        <v>340</v>
      </c>
    </row>
    <row r="33" spans="1:22">
      <c r="A33" s="95" t="s">
        <v>125</v>
      </c>
      <c r="V33" s="38" t="s">
        <v>342</v>
      </c>
    </row>
  </sheetData>
  <mergeCells count="21">
    <mergeCell ref="A2:B2"/>
    <mergeCell ref="A3:A5"/>
    <mergeCell ref="J3:K3"/>
    <mergeCell ref="V3:V5"/>
    <mergeCell ref="L3:M3"/>
    <mergeCell ref="L4:M4"/>
    <mergeCell ref="N3:O3"/>
    <mergeCell ref="N4:O4"/>
    <mergeCell ref="P3:Q3"/>
    <mergeCell ref="P4:Q4"/>
    <mergeCell ref="R3:S3"/>
    <mergeCell ref="R4:S4"/>
    <mergeCell ref="T3:U3"/>
    <mergeCell ref="T4:U4"/>
    <mergeCell ref="J4:K4"/>
    <mergeCell ref="F4:G4"/>
    <mergeCell ref="B3:E3"/>
    <mergeCell ref="B4:C4"/>
    <mergeCell ref="D4:E4"/>
    <mergeCell ref="F3:I3"/>
    <mergeCell ref="H4:I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rightToLeft="1" topLeftCell="A24" workbookViewId="0">
      <selection activeCell="H17" sqref="H17"/>
    </sheetView>
  </sheetViews>
  <sheetFormatPr defaultColWidth="9.125" defaultRowHeight="14.25"/>
  <cols>
    <col min="1" max="8" width="16.375" style="38" customWidth="1"/>
    <col min="9" max="16384" width="9.125" style="38"/>
  </cols>
  <sheetData>
    <row r="1" spans="1:11" ht="15.75" customHeight="1">
      <c r="A1" s="281" t="s">
        <v>355</v>
      </c>
      <c r="B1" s="281"/>
      <c r="C1" s="281"/>
      <c r="D1" s="281"/>
      <c r="E1" s="281"/>
      <c r="F1" s="281"/>
    </row>
    <row r="2" spans="1:11" ht="15.75" customHeight="1">
      <c r="D2" s="3"/>
      <c r="E2" s="3"/>
      <c r="F2" s="3"/>
      <c r="G2" s="3"/>
      <c r="H2" s="38" t="s">
        <v>356</v>
      </c>
      <c r="I2" s="3"/>
      <c r="J2" s="3"/>
      <c r="K2" s="3"/>
    </row>
    <row r="3" spans="1:11" ht="16.5" customHeight="1" thickBot="1">
      <c r="A3" s="19" t="s">
        <v>128</v>
      </c>
      <c r="B3" s="19"/>
      <c r="C3" s="19"/>
      <c r="D3" s="19"/>
      <c r="E3" s="19"/>
      <c r="F3" s="7"/>
      <c r="H3" s="19" t="s">
        <v>129</v>
      </c>
      <c r="I3" s="3"/>
    </row>
    <row r="4" spans="1:11" ht="15.75">
      <c r="A4" s="314" t="s">
        <v>0</v>
      </c>
      <c r="B4" s="320" t="s">
        <v>130</v>
      </c>
      <c r="C4" s="321"/>
      <c r="D4" s="322"/>
      <c r="E4" s="320" t="s">
        <v>131</v>
      </c>
      <c r="F4" s="321"/>
      <c r="G4" s="322"/>
      <c r="H4" s="317" t="s">
        <v>4</v>
      </c>
      <c r="I4" s="3"/>
    </row>
    <row r="5" spans="1:11" ht="16.5" thickBot="1">
      <c r="A5" s="315"/>
      <c r="B5" s="323" t="s">
        <v>132</v>
      </c>
      <c r="C5" s="324"/>
      <c r="D5" s="325"/>
      <c r="E5" s="323" t="s">
        <v>133</v>
      </c>
      <c r="F5" s="324"/>
      <c r="G5" s="325"/>
      <c r="H5" s="318"/>
      <c r="I5" s="3"/>
    </row>
    <row r="6" spans="1:11" ht="15.75" thickBot="1">
      <c r="A6" s="316"/>
      <c r="B6" s="165">
        <v>2015</v>
      </c>
      <c r="C6" s="165">
        <v>2016</v>
      </c>
      <c r="D6" s="165">
        <v>2017</v>
      </c>
      <c r="E6" s="165">
        <v>2015</v>
      </c>
      <c r="F6" s="165">
        <v>2016</v>
      </c>
      <c r="G6" s="165">
        <v>2017</v>
      </c>
      <c r="H6" s="319"/>
    </row>
    <row r="7" spans="1:11" ht="16.5" thickBot="1">
      <c r="A7" s="166" t="s">
        <v>6</v>
      </c>
      <c r="B7" s="79">
        <v>37623.446327683618</v>
      </c>
      <c r="C7" s="35">
        <v>38764.124293785309</v>
      </c>
      <c r="D7" s="35">
        <v>40597.14</v>
      </c>
      <c r="E7" s="79">
        <v>1384.0395480225989</v>
      </c>
      <c r="F7" s="22">
        <v>2085.7139999999999</v>
      </c>
      <c r="G7" s="22">
        <v>2288.5709999999999</v>
      </c>
      <c r="H7" s="171" t="s">
        <v>9</v>
      </c>
    </row>
    <row r="8" spans="1:11" ht="16.5" thickBot="1">
      <c r="A8" s="166" t="s">
        <v>10</v>
      </c>
      <c r="B8" s="80">
        <v>358134.94442000001</v>
      </c>
      <c r="C8" s="20">
        <v>357045.15601999999</v>
      </c>
      <c r="D8" s="20">
        <v>382575.03992000001</v>
      </c>
      <c r="E8" s="80">
        <v>2653.872836951557</v>
      </c>
      <c r="F8" s="23">
        <v>2770.8160717214073</v>
      </c>
      <c r="G8" s="23">
        <v>2919.2848131855621</v>
      </c>
      <c r="H8" s="171" t="s">
        <v>13</v>
      </c>
    </row>
    <row r="9" spans="1:11" ht="16.5" thickBot="1">
      <c r="A9" s="166" t="s">
        <v>14</v>
      </c>
      <c r="B9" s="80">
        <v>31125.910649000001</v>
      </c>
      <c r="C9" s="20">
        <v>32228.469354000001</v>
      </c>
      <c r="D9" s="20">
        <v>35325.909874999998</v>
      </c>
      <c r="E9" s="80">
        <v>95.992000000000004</v>
      </c>
      <c r="F9" s="23">
        <v>104.676</v>
      </c>
      <c r="G9" s="23">
        <v>114.73628801476278</v>
      </c>
      <c r="H9" s="171" t="s">
        <v>16</v>
      </c>
    </row>
    <row r="10" spans="1:11" ht="16.5" thickBot="1">
      <c r="A10" s="166" t="s">
        <v>17</v>
      </c>
      <c r="B10" s="80">
        <v>43152.080544999997</v>
      </c>
      <c r="C10" s="20">
        <v>41807.731102999998</v>
      </c>
      <c r="D10" s="20">
        <v>39950</v>
      </c>
      <c r="E10" s="20">
        <v>4267.067</v>
      </c>
      <c r="F10" s="23">
        <v>3425.8959999999997</v>
      </c>
      <c r="G10" s="23">
        <v>3595.5</v>
      </c>
      <c r="H10" s="171" t="s">
        <v>19</v>
      </c>
    </row>
    <row r="11" spans="1:11" ht="16.5" thickBot="1">
      <c r="A11" s="166" t="s">
        <v>20</v>
      </c>
      <c r="B11" s="80">
        <v>166894</v>
      </c>
      <c r="C11" s="80">
        <v>160090.43573581803</v>
      </c>
      <c r="D11" s="80">
        <v>167574.8017303533</v>
      </c>
      <c r="E11" s="80">
        <v>19718</v>
      </c>
      <c r="F11" s="23">
        <v>19551.475290033799</v>
      </c>
      <c r="G11" s="23">
        <v>20565.068493150688</v>
      </c>
      <c r="H11" s="171" t="s">
        <v>22</v>
      </c>
    </row>
    <row r="12" spans="1:11" ht="16.5" thickBot="1">
      <c r="A12" s="167" t="s">
        <v>225</v>
      </c>
      <c r="B12" s="80">
        <v>988.15069400000004</v>
      </c>
      <c r="C12" s="20">
        <v>1021.069168</v>
      </c>
      <c r="D12" s="20">
        <v>1082.4358340000001</v>
      </c>
      <c r="E12" s="20">
        <v>193.82560000000001</v>
      </c>
      <c r="F12" s="23">
        <v>195.8381</v>
      </c>
      <c r="G12" s="23">
        <v>368.02818356000006</v>
      </c>
      <c r="H12" s="171" t="s">
        <v>28</v>
      </c>
    </row>
    <row r="13" spans="1:11" ht="16.5" thickBot="1">
      <c r="A13" s="166" t="s">
        <v>23</v>
      </c>
      <c r="B13" s="80">
        <v>1633.7440919999999</v>
      </c>
      <c r="C13" s="20">
        <v>1764.269638</v>
      </c>
      <c r="D13" s="20">
        <v>1844.6770200000001</v>
      </c>
      <c r="E13" s="80">
        <v>32.674881839999998</v>
      </c>
      <c r="F13" s="23">
        <v>35.285392760000001</v>
      </c>
      <c r="G13" s="23">
        <v>36.893540399999999</v>
      </c>
      <c r="H13" s="171" t="s">
        <v>26</v>
      </c>
    </row>
    <row r="14" spans="1:11" ht="16.5" thickBot="1">
      <c r="A14" s="166" t="s">
        <v>29</v>
      </c>
      <c r="B14" s="20">
        <v>654269.90816999995</v>
      </c>
      <c r="C14" s="20">
        <v>644935.46597000002</v>
      </c>
      <c r="D14" s="20">
        <v>683827.14428999997</v>
      </c>
      <c r="E14" s="20">
        <v>17159.289000000001</v>
      </c>
      <c r="F14" s="23">
        <v>17342.184000000001</v>
      </c>
      <c r="G14" s="23">
        <v>20514.814328699998</v>
      </c>
      <c r="H14" s="171" t="s">
        <v>32</v>
      </c>
    </row>
    <row r="15" spans="1:11" ht="16.5" thickBot="1">
      <c r="A15" s="166" t="s">
        <v>33</v>
      </c>
      <c r="B15" s="80">
        <v>82150</v>
      </c>
      <c r="C15" s="20">
        <v>95560</v>
      </c>
      <c r="D15" s="20">
        <v>123050</v>
      </c>
      <c r="E15" s="80">
        <v>30668.168000000001</v>
      </c>
      <c r="F15" s="23">
        <v>18343.495999999999</v>
      </c>
      <c r="G15" s="23">
        <v>11067.65</v>
      </c>
      <c r="H15" s="171" t="s">
        <v>36</v>
      </c>
    </row>
    <row r="16" spans="1:11" ht="16.5" thickBot="1">
      <c r="A16" s="166" t="s">
        <v>37</v>
      </c>
      <c r="B16" s="80">
        <v>19090.102132</v>
      </c>
      <c r="C16" s="20">
        <v>12377.358504</v>
      </c>
      <c r="D16" s="20">
        <v>15183.363832999999</v>
      </c>
      <c r="E16" s="80">
        <v>1418.92381783153</v>
      </c>
      <c r="F16" s="23">
        <v>1108.1537560661052</v>
      </c>
      <c r="G16" s="23">
        <v>1359.3774193273707</v>
      </c>
      <c r="H16" s="171" t="s">
        <v>40</v>
      </c>
    </row>
    <row r="17" spans="1:12" ht="16.5" thickBot="1">
      <c r="A17" s="168" t="s">
        <v>84</v>
      </c>
      <c r="B17" s="80">
        <v>1454.779237</v>
      </c>
      <c r="C17" s="20">
        <v>1434.651503</v>
      </c>
      <c r="D17" s="20">
        <v>1535.2856690000001</v>
      </c>
      <c r="E17" s="80">
        <v>860.41181434599162</v>
      </c>
      <c r="F17" s="23">
        <v>902.62278481012663</v>
      </c>
      <c r="G17" s="23">
        <v>965.93759748206833</v>
      </c>
      <c r="H17" s="171" t="s">
        <v>106</v>
      </c>
    </row>
    <row r="18" spans="1:12" ht="16.5" thickBot="1">
      <c r="A18" s="166" t="s">
        <v>45</v>
      </c>
      <c r="B18" s="80">
        <v>161316.37599</v>
      </c>
      <c r="C18" s="20">
        <v>166600</v>
      </c>
      <c r="D18" s="20">
        <v>193160</v>
      </c>
      <c r="E18" s="20">
        <v>6864.8803221108537</v>
      </c>
      <c r="F18" s="23">
        <v>6454.6340101522846</v>
      </c>
      <c r="G18" s="23">
        <v>6347.6949999999997</v>
      </c>
      <c r="H18" s="171" t="s">
        <v>47</v>
      </c>
    </row>
    <row r="19" spans="1:12" ht="16.5" thickBot="1">
      <c r="A19" s="166" t="s">
        <v>48</v>
      </c>
      <c r="B19" s="20">
        <v>68920</v>
      </c>
      <c r="C19" s="20">
        <v>65940</v>
      </c>
      <c r="D19" s="20">
        <v>70780</v>
      </c>
      <c r="E19" s="20">
        <v>1102.69</v>
      </c>
      <c r="F19" s="23">
        <v>1479.8700000000001</v>
      </c>
      <c r="G19" s="23">
        <v>1617.9099999999999</v>
      </c>
      <c r="H19" s="171" t="s">
        <v>50</v>
      </c>
    </row>
    <row r="20" spans="1:12" ht="16.5" thickBot="1">
      <c r="A20" s="166" t="s">
        <v>51</v>
      </c>
      <c r="B20" s="80">
        <v>12677.4</v>
      </c>
      <c r="C20" s="20">
        <v>13425.7</v>
      </c>
      <c r="D20" s="20">
        <v>14498.1</v>
      </c>
      <c r="E20" s="80">
        <v>416.7</v>
      </c>
      <c r="F20" s="23">
        <v>413.5</v>
      </c>
      <c r="G20" s="23">
        <v>390</v>
      </c>
      <c r="H20" s="171" t="s">
        <v>53</v>
      </c>
    </row>
    <row r="21" spans="1:12" ht="16.5" thickBot="1">
      <c r="A21" s="166" t="s">
        <v>54</v>
      </c>
      <c r="B21" s="80">
        <v>161740</v>
      </c>
      <c r="C21" s="80">
        <v>151732.14285714284</v>
      </c>
      <c r="D21" s="80">
        <v>166930</v>
      </c>
      <c r="E21" s="80">
        <v>262.94368325548737</v>
      </c>
      <c r="F21" s="23">
        <v>279.12087912087907</v>
      </c>
      <c r="G21" s="23">
        <v>310.16483516483515</v>
      </c>
      <c r="H21" s="171" t="s">
        <v>56</v>
      </c>
    </row>
    <row r="22" spans="1:12" ht="16.5" thickBot="1">
      <c r="A22" s="166" t="s">
        <v>57</v>
      </c>
      <c r="B22" s="80">
        <v>114585.5475</v>
      </c>
      <c r="C22" s="20">
        <v>109406.51927999999</v>
      </c>
      <c r="D22" s="20">
        <v>119534.02115</v>
      </c>
      <c r="E22" s="80">
        <v>923.23030907278167</v>
      </c>
      <c r="F22" s="23">
        <v>856.71740569159488</v>
      </c>
      <c r="G22" s="23">
        <v>904.38509726343557</v>
      </c>
      <c r="H22" s="171" t="s">
        <v>59</v>
      </c>
    </row>
    <row r="23" spans="1:12" ht="16.5" thickBot="1">
      <c r="A23" s="166" t="s">
        <v>60</v>
      </c>
      <c r="B23" s="80">
        <v>49970</v>
      </c>
      <c r="C23" s="20">
        <v>51240</v>
      </c>
      <c r="D23" s="20">
        <v>53390</v>
      </c>
      <c r="E23" s="80">
        <v>1803.1824123499598</v>
      </c>
      <c r="F23" s="23">
        <v>2242</v>
      </c>
      <c r="G23" s="23">
        <v>1830</v>
      </c>
      <c r="H23" s="171" t="s">
        <v>62</v>
      </c>
    </row>
    <row r="24" spans="1:12" ht="16.5" thickBot="1">
      <c r="A24" s="166" t="s">
        <v>63</v>
      </c>
      <c r="B24" s="80">
        <v>27840</v>
      </c>
      <c r="C24" s="20">
        <v>26220</v>
      </c>
      <c r="D24" s="20">
        <v>38120</v>
      </c>
      <c r="E24" s="80">
        <v>885</v>
      </c>
      <c r="F24" s="23">
        <v>744.8</v>
      </c>
      <c r="G24" s="23">
        <v>820.3950000000001</v>
      </c>
      <c r="H24" s="171" t="s">
        <v>65</v>
      </c>
    </row>
    <row r="25" spans="1:12" ht="16.5" thickBot="1">
      <c r="A25" s="166" t="s">
        <v>66</v>
      </c>
      <c r="B25" s="80">
        <v>332700</v>
      </c>
      <c r="C25" s="20">
        <v>332930</v>
      </c>
      <c r="D25" s="20">
        <v>235370</v>
      </c>
      <c r="E25" s="80">
        <v>36866.78</v>
      </c>
      <c r="F25" s="23">
        <v>35857.157200000001</v>
      </c>
      <c r="G25" s="23">
        <v>22411.89</v>
      </c>
      <c r="H25" s="171" t="s">
        <v>68</v>
      </c>
    </row>
    <row r="26" spans="1:12" ht="16.5" thickBot="1">
      <c r="A26" s="166" t="s">
        <v>69</v>
      </c>
      <c r="B26" s="80">
        <v>101187.07950000001</v>
      </c>
      <c r="C26" s="20">
        <v>103606.57489614389</v>
      </c>
      <c r="D26" s="20">
        <v>109823.7</v>
      </c>
      <c r="E26" s="80">
        <v>14956.514999999999</v>
      </c>
      <c r="F26" s="23">
        <v>15540.986234421584</v>
      </c>
      <c r="G26" s="23">
        <v>14277.081</v>
      </c>
      <c r="H26" s="171" t="s">
        <v>71</v>
      </c>
    </row>
    <row r="27" spans="1:12" ht="16.5" thickBot="1">
      <c r="A27" s="166" t="s">
        <v>72</v>
      </c>
      <c r="B27" s="80">
        <v>4832.5528869999998</v>
      </c>
      <c r="C27" s="20">
        <v>4730</v>
      </c>
      <c r="D27" s="20">
        <v>4970</v>
      </c>
      <c r="E27" s="80">
        <v>1203.9567548096159</v>
      </c>
      <c r="F27" s="23">
        <v>1410.4759662168628</v>
      </c>
      <c r="G27" s="23">
        <v>1143.1000000000001</v>
      </c>
      <c r="H27" s="171" t="s">
        <v>75</v>
      </c>
    </row>
    <row r="28" spans="1:12" ht="16.5" thickBot="1">
      <c r="A28" s="166" t="s">
        <v>85</v>
      </c>
      <c r="B28" s="21">
        <v>26660.296290999999</v>
      </c>
      <c r="C28" s="36">
        <v>24841.034113999998</v>
      </c>
      <c r="D28" s="36">
        <v>27956.766884000001</v>
      </c>
      <c r="E28" s="21">
        <v>4601.3051295722116</v>
      </c>
      <c r="F28" s="24">
        <v>4629.9358990934743</v>
      </c>
      <c r="G28" s="24">
        <v>4473.0827014400002</v>
      </c>
      <c r="H28" s="171" t="s">
        <v>86</v>
      </c>
    </row>
    <row r="29" spans="1:12" ht="16.5" thickBot="1">
      <c r="A29" s="169" t="s">
        <v>398</v>
      </c>
      <c r="B29" s="170">
        <f>SUM(B7:B28)</f>
        <v>2458946.3184346841</v>
      </c>
      <c r="C29" s="170">
        <f t="shared" ref="C29:G29" si="0">SUM(C7:C28)</f>
        <v>2437700.70243689</v>
      </c>
      <c r="D29" s="170">
        <f t="shared" si="0"/>
        <v>2527078.3862053533</v>
      </c>
      <c r="E29" s="170">
        <f t="shared" si="0"/>
        <v>148339.4481101626</v>
      </c>
      <c r="F29" s="170">
        <f t="shared" si="0"/>
        <v>135775.35499008812</v>
      </c>
      <c r="G29" s="170">
        <f t="shared" si="0"/>
        <v>118321.56529768875</v>
      </c>
      <c r="H29" s="169" t="s">
        <v>266</v>
      </c>
    </row>
    <row r="30" spans="1:12" ht="16.5" thickBot="1">
      <c r="A30" s="169" t="s">
        <v>231</v>
      </c>
      <c r="B30" s="170">
        <v>74231686.522030994</v>
      </c>
      <c r="C30" s="170">
        <v>75309569.092700005</v>
      </c>
      <c r="D30" s="170">
        <v>79928375.429710001</v>
      </c>
      <c r="E30" s="170">
        <v>2969267.4608812397</v>
      </c>
      <c r="F30" s="170">
        <v>3012382.7637080001</v>
      </c>
      <c r="G30" s="170">
        <v>3197135.0171884</v>
      </c>
      <c r="H30" s="169" t="s">
        <v>245</v>
      </c>
      <c r="L30" s="127"/>
    </row>
    <row r="33" spans="2:2">
      <c r="B33" s="127"/>
    </row>
  </sheetData>
  <mergeCells count="7">
    <mergeCell ref="A4:A6"/>
    <mergeCell ref="H4:H6"/>
    <mergeCell ref="A1:F1"/>
    <mergeCell ref="B4:D4"/>
    <mergeCell ref="B5:D5"/>
    <mergeCell ref="E4:G4"/>
    <mergeCell ref="E5:G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0"/>
  <sheetViews>
    <sheetView rightToLeft="1" workbookViewId="0">
      <selection activeCell="A3" sqref="A3"/>
    </sheetView>
  </sheetViews>
  <sheetFormatPr defaultRowHeight="14.25"/>
  <cols>
    <col min="1" max="1" width="17.125" customWidth="1"/>
    <col min="2" max="7" width="18.125" customWidth="1"/>
    <col min="8" max="8" width="22.25" customWidth="1"/>
  </cols>
  <sheetData>
    <row r="1" spans="1:11" s="4" customFormat="1" ht="20.25" customHeight="1">
      <c r="A1" s="281" t="s">
        <v>358</v>
      </c>
      <c r="B1" s="281"/>
      <c r="C1" s="281"/>
      <c r="D1" s="281"/>
      <c r="E1" s="281"/>
      <c r="F1" s="281"/>
      <c r="G1" s="7"/>
      <c r="H1" s="7"/>
      <c r="I1" s="7"/>
    </row>
    <row r="2" spans="1:11" s="4" customFormat="1" ht="15.75" customHeight="1">
      <c r="C2" s="271" t="s">
        <v>357</v>
      </c>
      <c r="D2" s="271"/>
      <c r="E2" s="271"/>
      <c r="F2" s="271"/>
      <c r="G2" s="271"/>
      <c r="H2" s="271"/>
      <c r="I2" s="3"/>
      <c r="J2" s="3"/>
      <c r="K2" s="3"/>
    </row>
    <row r="3" spans="1:11" s="4" customFormat="1" ht="16.5" thickBot="1">
      <c r="A3" s="19" t="s">
        <v>134</v>
      </c>
      <c r="B3" s="7"/>
      <c r="C3" s="7"/>
      <c r="D3" s="7"/>
      <c r="E3" s="7"/>
      <c r="F3" s="38"/>
      <c r="G3" s="3"/>
      <c r="H3" s="18" t="s">
        <v>135</v>
      </c>
      <c r="J3" s="38"/>
    </row>
    <row r="4" spans="1:11" s="4" customFormat="1" ht="15">
      <c r="A4" s="314" t="s">
        <v>0</v>
      </c>
      <c r="B4" s="320" t="s">
        <v>136</v>
      </c>
      <c r="C4" s="321"/>
      <c r="D4" s="322"/>
      <c r="E4" s="320" t="s">
        <v>137</v>
      </c>
      <c r="F4" s="321"/>
      <c r="G4" s="322"/>
      <c r="H4" s="317" t="s">
        <v>4</v>
      </c>
    </row>
    <row r="5" spans="1:11" s="4" customFormat="1" ht="15.75" thickBot="1">
      <c r="A5" s="315"/>
      <c r="B5" s="323" t="s">
        <v>138</v>
      </c>
      <c r="C5" s="324"/>
      <c r="D5" s="325"/>
      <c r="E5" s="323" t="s">
        <v>139</v>
      </c>
      <c r="F5" s="324"/>
      <c r="G5" s="325"/>
      <c r="H5" s="318"/>
    </row>
    <row r="6" spans="1:11" s="4" customFormat="1" ht="15.75" thickBot="1">
      <c r="A6" s="316"/>
      <c r="B6" s="165">
        <v>2015</v>
      </c>
      <c r="C6" s="165">
        <v>2016</v>
      </c>
      <c r="D6" s="165">
        <v>2017</v>
      </c>
      <c r="E6" s="165">
        <v>2015</v>
      </c>
      <c r="F6" s="165">
        <v>2016</v>
      </c>
      <c r="G6" s="165">
        <v>2017</v>
      </c>
      <c r="H6" s="319"/>
    </row>
    <row r="7" spans="1:11" s="4" customFormat="1" ht="16.5" thickBot="1">
      <c r="A7" s="166" t="s">
        <v>6</v>
      </c>
      <c r="B7" s="79">
        <f>'ناتج محلي اجمالي وزراعي ج6'!B7*1000/'السكان ح 2'!B6</f>
        <v>3947.1866468147196</v>
      </c>
      <c r="C7" s="79">
        <f>'ناتج محلي اجمالي وزراعي ج6'!C7/'السكان ح 2'!C6*1000</f>
        <v>3989.5049201010979</v>
      </c>
      <c r="D7" s="79">
        <f>'ناتج محلي اجمالي وزراعي ج6'!D7/'السكان ح 2'!D6*1000</f>
        <v>4098.6387724216884</v>
      </c>
      <c r="E7" s="79">
        <f>'ناتج محلي اجمالي وزراعي ج6'!E7/'السكان ح 2'!B6*1000</f>
        <v>145.20366834652569</v>
      </c>
      <c r="F7" s="22">
        <f>'ناتج محلي اجمالي وزراعي ج6'!F7/'السكان ح 2'!C6*1000</f>
        <v>214.65637149083653</v>
      </c>
      <c r="G7" s="22">
        <f>'ناتج محلي اجمالي وزراعي ج6'!G7/'السكان ح 2'!D6*1000</f>
        <v>231.05139509925763</v>
      </c>
      <c r="H7" s="171" t="s">
        <v>9</v>
      </c>
    </row>
    <row r="8" spans="1:11" s="4" customFormat="1" ht="16.5" thickBot="1">
      <c r="A8" s="166" t="s">
        <v>10</v>
      </c>
      <c r="B8" s="79">
        <f>'ناتج محلي اجمالي وزراعي ج6'!B8*1000/'السكان ح 2'!B7</f>
        <v>39122.045860415332</v>
      </c>
      <c r="C8" s="79">
        <f>'ناتج محلي اجمالي وزراعي ج6'!C8/'السكان ح 2'!C7*1000</f>
        <v>39144.679186336572</v>
      </c>
      <c r="D8" s="79">
        <f>'ناتج محلي اجمالي وزراعي ج6'!D8/'السكان ح 2'!D7*1000</f>
        <v>40699.472331914898</v>
      </c>
      <c r="E8" s="79">
        <f>'ناتج محلي اجمالي وزراعي ج6'!E8/'السكان ح 2'!B7*1000</f>
        <v>289.90450793086939</v>
      </c>
      <c r="F8" s="22">
        <f>'ناتج محلي اجمالي وزراعي ج6'!F8/'السكان ح 2'!C7*1000</f>
        <v>303.77868004405656</v>
      </c>
      <c r="G8" s="22">
        <f>'ناتج محلي اجمالي وزراعي ج6'!G8/'السكان ح 2'!D7*1000</f>
        <v>310.5622141686768</v>
      </c>
      <c r="H8" s="171" t="s">
        <v>13</v>
      </c>
    </row>
    <row r="9" spans="1:11" s="4" customFormat="1" ht="16.5" thickBot="1">
      <c r="A9" s="166" t="s">
        <v>14</v>
      </c>
      <c r="B9" s="79">
        <f>'ناتج محلي اجمالي وزراعي ج6'!B9*1000/'السكان ح 2'!B8</f>
        <v>22714.30411903188</v>
      </c>
      <c r="C9" s="79">
        <f>'ناتج محلي اجمالي وزراعي ج6'!C9/'السكان ح 2'!C8*1000</f>
        <v>22636.70773308909</v>
      </c>
      <c r="D9" s="79">
        <f>'ناتج محلي اجمالي وزراعي ج6'!D9/'السكان ح 2'!D8*1000</f>
        <v>23708.664345637582</v>
      </c>
      <c r="E9" s="79">
        <f>'ناتج محلي اجمالي وزراعي ج6'!E9/'السكان ح 2'!B8*1000</f>
        <v>70.050688816205252</v>
      </c>
      <c r="F9" s="22">
        <f>'ناتج محلي اجمالي وزراعي ج6'!F9/'السكان ح 2'!C8*1000</f>
        <v>73.522573866038826</v>
      </c>
      <c r="G9" s="22">
        <f>'ناتج محلي اجمالي وزراعي ج6'!G9/'السكان ح 2'!D8*1000</f>
        <v>77.004220144136085</v>
      </c>
      <c r="H9" s="171" t="s">
        <v>16</v>
      </c>
    </row>
    <row r="10" spans="1:11" s="4" customFormat="1" ht="16.5" thickBot="1">
      <c r="A10" s="166" t="s">
        <v>17</v>
      </c>
      <c r="B10" s="79">
        <f>'ناتج محلي اجمالي وزراعي ج6'!B10*1000/'السكان ح 2'!B9</f>
        <v>3868.6248356249907</v>
      </c>
      <c r="C10" s="79">
        <f>'ناتج محلي اجمالي وزراعي ج6'!C10/'السكان ح 2'!C9*1000</f>
        <v>3698.3323165979655</v>
      </c>
      <c r="D10" s="79">
        <f>'ناتج محلي اجمالي وزراعي ج6'!D10/'السكان ح 2'!D9*1000</f>
        <v>3464.8742411101475</v>
      </c>
      <c r="E10" s="79">
        <f>'ناتج محلي اجمالي وزراعي ج6'!E10/'السكان ح 2'!B9*1000</f>
        <v>382.54659249306019</v>
      </c>
      <c r="F10" s="22">
        <f>'ناتج محلي اجمالي وزراعي ج6'!F10/'السكان ح 2'!C9*1000</f>
        <v>303.05643372248284</v>
      </c>
      <c r="G10" s="22">
        <f>'ناتج محلي اجمالي وزراعي ج6'!G10/'السكان ح 2'!D9*1000</f>
        <v>311.83868169991325</v>
      </c>
      <c r="H10" s="171" t="s">
        <v>19</v>
      </c>
    </row>
    <row r="11" spans="1:11" s="4" customFormat="1" ht="16.5" thickBot="1">
      <c r="A11" s="166" t="s">
        <v>20</v>
      </c>
      <c r="B11" s="79">
        <f>'ناتج محلي اجمالي وزراعي ج6'!B11*1000/'السكان ح 2'!B10</f>
        <v>4176.2129970222459</v>
      </c>
      <c r="C11" s="79">
        <f>'ناتج محلي اجمالي وزراعي ج6'!C11/'السكان ح 2'!C10*1000</f>
        <v>3920.3260783577734</v>
      </c>
      <c r="D11" s="79">
        <f>'ناتج محلي اجمالي وزراعي ج6'!D11/'السكان ح 2'!D10*1000</f>
        <v>4016.5576503524198</v>
      </c>
      <c r="E11" s="79">
        <f>'ناتج محلي اجمالي وزراعي ج6'!E11/'السكان ح 2'!B10*1000</f>
        <v>493.40640092085181</v>
      </c>
      <c r="F11" s="22">
        <f>'ناتج محلي اجمالي وزراعي ج6'!F11/'السكان ح 2'!C10*1000</f>
        <v>478.78037246629935</v>
      </c>
      <c r="G11" s="22">
        <f>'ناتج محلي اجمالي وزراعي ج6'!G11/'السكان ح 2'!D10*1000</f>
        <v>492.91887761920106</v>
      </c>
      <c r="H11" s="171" t="s">
        <v>22</v>
      </c>
    </row>
    <row r="12" spans="1:11" s="4" customFormat="1" ht="16.5" thickBot="1">
      <c r="A12" s="167" t="s">
        <v>225</v>
      </c>
      <c r="B12" s="79">
        <f>'ناتج محلي اجمالي وزراعي ج6'!B12*1000/'السكان ح 2'!B11</f>
        <v>1271.0576133487004</v>
      </c>
      <c r="C12" s="79">
        <f>'ناتج محلي اجمالي وزراعي ج6'!C12/'السكان ح 2'!C11*1000</f>
        <v>1266.5947630288542</v>
      </c>
      <c r="D12" s="79">
        <f>'ناتج محلي اجمالي وزراعي ج6'!D12/'السكان ح 2'!D11*1000</f>
        <v>1307.0576045074124</v>
      </c>
      <c r="E12" s="79">
        <f>'ناتج محلي اجمالي وزراعي ج6'!E12/'السكان ح 2'!B11*1000</f>
        <v>249.31774681512277</v>
      </c>
      <c r="F12" s="22">
        <f>'ناتج محلي اجمالي وزراعي ج6'!F12/'السكان ح 2'!C11*1000</f>
        <v>242.9291958226292</v>
      </c>
      <c r="G12" s="22">
        <f>'ناتج محلي اجمالي وزراعي ج6'!G12/'السكان ح 2'!D11*1000</f>
        <v>444.39958553252023</v>
      </c>
      <c r="H12" s="171" t="s">
        <v>28</v>
      </c>
    </row>
    <row r="13" spans="1:11" s="4" customFormat="1" ht="16.5" thickBot="1">
      <c r="A13" s="166" t="s">
        <v>23</v>
      </c>
      <c r="B13" s="79">
        <f>'ناتج محلي اجمالي وزراعي ج6'!B13*1000/'السكان ح 2'!B12</f>
        <v>1691.9505757054178</v>
      </c>
      <c r="C13" s="79">
        <f>'ناتج محلي اجمالي وزراعي ج6'!C13/'السكان ح 2'!C12*1000</f>
        <v>1777.3598936164854</v>
      </c>
      <c r="D13" s="79">
        <f>'ناتج محلي اجمالي وزراعي ج6'!D13/'السكان ح 2'!D12*1000</f>
        <v>1921.5385625000001</v>
      </c>
      <c r="E13" s="79">
        <f>'ناتج محلي اجمالي وزراعي ج6'!E13/'السكان ح 2'!B12*1000</f>
        <v>33.839011514108357</v>
      </c>
      <c r="F13" s="22">
        <f>'ناتج محلي اجمالي وزراعي ج6'!F13/'السكان ح 2'!C12*1000</f>
        <v>35.547197872329711</v>
      </c>
      <c r="G13" s="22">
        <f>'ناتج محلي اجمالي وزراعي ج6'!G13/'السكان ح 2'!D12*1000</f>
        <v>38.430771249999999</v>
      </c>
      <c r="H13" s="171" t="s">
        <v>26</v>
      </c>
    </row>
    <row r="14" spans="1:11" s="4" customFormat="1" ht="16.5" thickBot="1">
      <c r="A14" s="166" t="s">
        <v>29</v>
      </c>
      <c r="B14" s="79">
        <f>'ناتج محلي اجمالي وزراعي ج6'!B14*1000/'السكان ح 2'!B13</f>
        <v>21094.594056764057</v>
      </c>
      <c r="C14" s="79">
        <f>'ناتج محلي اجمالي وزراعي ج6'!C14/'السكان ح 2'!C13*1000</f>
        <v>20288.913656528744</v>
      </c>
      <c r="D14" s="79">
        <f>'ناتج محلي اجمالي وزراعي ج6'!D14/'السكان ح 2'!D13*1000</f>
        <v>20759.779729508195</v>
      </c>
      <c r="E14" s="79">
        <f>'ناتج محلي اجمالي وزراعي ج6'!E14/'السكان ح 2'!B13*1000</f>
        <v>553.2399262715993</v>
      </c>
      <c r="F14" s="22">
        <f>'ناتج محلي اجمالي وزراعي ج6'!F14/'السكان ح 2'!C13*1000</f>
        <v>545.56477718656163</v>
      </c>
      <c r="G14" s="22">
        <f>'ناتج محلي اجمالي وزراعي ج6'!G14/'السكان ح 2'!D13*1000</f>
        <v>622.7933918852458</v>
      </c>
      <c r="H14" s="171" t="s">
        <v>32</v>
      </c>
    </row>
    <row r="15" spans="1:11" s="4" customFormat="1" ht="16.5" thickBot="1">
      <c r="A15" s="166" t="s">
        <v>33</v>
      </c>
      <c r="B15" s="79">
        <f>'ناتج محلي اجمالي وزراعي ج6'!B15*1000/'السكان ح 2'!B14</f>
        <v>2137.3581056997082</v>
      </c>
      <c r="C15" s="79">
        <f>'ناتج محلي اجمالي وزراعي ج6'!C15/'السكان ح 2'!C14*1000</f>
        <v>2413.2105346892704</v>
      </c>
      <c r="D15" s="79">
        <f>'ناتج محلي اجمالي وزراعي ج6'!D15/'السكان ح 2'!D14*1000</f>
        <v>3017.207621792571</v>
      </c>
      <c r="E15" s="79">
        <f>'ناتج محلي اجمالي وزراعي ج6'!E15/'السكان ح 2'!B14*1000</f>
        <v>797.91670677736352</v>
      </c>
      <c r="F15" s="22">
        <f>'ناتج محلي اجمالي وزراعي ج6'!F15/'السكان ح 2'!C14*1000</f>
        <v>463.23480316273009</v>
      </c>
      <c r="G15" s="22">
        <f>'ناتج محلي اجمالي وزراعي ج6'!G15/'السكان ح 2'!D14*1000</f>
        <v>271.38072275768019</v>
      </c>
      <c r="H15" s="171" t="s">
        <v>36</v>
      </c>
    </row>
    <row r="16" spans="1:11" s="4" customFormat="1" ht="16.5" thickBot="1">
      <c r="A16" s="166" t="s">
        <v>37</v>
      </c>
      <c r="B16" s="79">
        <f>'ناتج محلي اجمالي وزراعي ج6'!B16*1000/'السكان ح 2'!B15</f>
        <v>1018.9539435281558</v>
      </c>
      <c r="C16" s="79">
        <f>'ناتج محلي اجمالي وزراعي ج6'!C16/'السكان ح 2'!C15*1000</f>
        <v>671.56932823309194</v>
      </c>
      <c r="D16" s="79">
        <f>'ناتج محلي اجمالي وزراعي ج6'!D16/'السكان ح 2'!D15*1000</f>
        <v>831.05439698960038</v>
      </c>
      <c r="E16" s="79">
        <f>'ناتج محلي اجمالي وزراعي ج6'!E16/'السكان ح 2'!B15*1000</f>
        <v>75.736526171952491</v>
      </c>
      <c r="F16" s="22">
        <f>'ناتج محلي اجمالي وزراعي ج6'!F16/'السكان ح 2'!C15*1000</f>
        <v>60.126082095770883</v>
      </c>
      <c r="G16" s="22">
        <f>'ناتج محلي اجمالي وزراعي ج6'!G16/'السكان ح 2'!D15*1000</f>
        <v>74.404894325526584</v>
      </c>
      <c r="H16" s="171" t="s">
        <v>40</v>
      </c>
    </row>
    <row r="17" spans="1:8" s="4" customFormat="1" ht="16.5" thickBot="1">
      <c r="A17" s="168" t="s">
        <v>84</v>
      </c>
      <c r="B17" s="79">
        <f>'ناتج محلي اجمالي وزراعي ج6'!B17*1000/'السكان ح 2'!B16</f>
        <v>104.59942314191011</v>
      </c>
      <c r="C17" s="79">
        <f>'ناتج محلي اجمالي وزراعي ج6'!C17/'السكان ح 2'!C16*1000</f>
        <v>100.19915511943009</v>
      </c>
      <c r="D17" s="79">
        <f>'ناتج محلي اجمالي وزراعي ج6'!D17/'السكان ح 2'!D16*1000</f>
        <v>104.15777944369064</v>
      </c>
      <c r="E17" s="79">
        <f>'ناتج محلي اجمالي وزراعي ج6'!E17/'السكان ح 2'!B16*1000</f>
        <v>61.864080237127403</v>
      </c>
      <c r="F17" s="22">
        <f>'ناتج محلي اجمالي وزراعي ج6'!F17/'السكان ح 2'!C16*1000</f>
        <v>63.041122000986633</v>
      </c>
      <c r="G17" s="22">
        <f>'ناتج محلي اجمالي وزراعي ج6'!G17/'السكان ح 2'!D16*1000</f>
        <v>65.531723031347923</v>
      </c>
      <c r="H17" s="171" t="s">
        <v>106</v>
      </c>
    </row>
    <row r="18" spans="1:8" s="4" customFormat="1" ht="16.5" thickBot="1">
      <c r="A18" s="166" t="s">
        <v>45</v>
      </c>
      <c r="B18" s="79">
        <f>'ناتج محلي اجمالي وزراعي ج6'!B18*1000/'السكان ح 2'!B17</f>
        <v>4581.2117250643241</v>
      </c>
      <c r="C18" s="79">
        <f>'ناتج محلي اجمالي وزراعي ج6'!C18/'السكان ح 2'!C17*1000</f>
        <v>4606.13877754238</v>
      </c>
      <c r="D18" s="79">
        <f>'ناتج محلي اجمالي وزراعي ج6'!D18/'السكان ح 2'!D17*1000</f>
        <v>5200.9289619502069</v>
      </c>
      <c r="E18" s="79">
        <f>'ناتج محلي اجمالي وزراعي ج6'!E18/'السكان ح 2'!B17*1000</f>
        <v>194.95522404227052</v>
      </c>
      <c r="F18" s="22">
        <f>'ناتج محلي اجمالي وزراعي ج6'!F18/'السكان ح 2'!C17*1000</f>
        <v>178.4570228631832</v>
      </c>
      <c r="G18" s="22">
        <f>'ناتج محلي اجمالي وزراعي ج6'!G18/'السكان ح 2'!D17*1000</f>
        <v>170.91484141192026</v>
      </c>
      <c r="H18" s="171" t="s">
        <v>47</v>
      </c>
    </row>
    <row r="19" spans="1:8" s="4" customFormat="1" ht="16.5" thickBot="1">
      <c r="A19" s="166" t="s">
        <v>48</v>
      </c>
      <c r="B19" s="79">
        <f>'ناتج محلي اجمالي وزراعي ج6'!B19*1000/'السكان ح 2'!B18</f>
        <v>16570.892741218049</v>
      </c>
      <c r="C19" s="79">
        <f>'ناتج محلي اجمالي وزراعي ج6'!C19/'السكان ح 2'!C18*1000</f>
        <v>14938.661773201482</v>
      </c>
      <c r="D19" s="79">
        <f>'ناتج محلي اجمالي وزراعي ج6'!D19/'السكان ح 2'!D18*1000</f>
        <v>15521.929824561405</v>
      </c>
      <c r="E19" s="79">
        <f>'ناتج محلي اجمالي وزراعي ج6'!E19/'السكان ح 2'!B18*1000</f>
        <v>265.12707076050106</v>
      </c>
      <c r="F19" s="22">
        <f>'ناتج محلي اجمالي وزراعي ج6'!F19/'السكان ح 2'!C18*1000</f>
        <v>335.26353348965239</v>
      </c>
      <c r="G19" s="22">
        <f>'ناتج محلي اجمالي وزراعي ج6'!G19/'السكان ح 2'!D18*1000</f>
        <v>354.80482456140351</v>
      </c>
      <c r="H19" s="171" t="s">
        <v>50</v>
      </c>
    </row>
    <row r="20" spans="1:8" s="4" customFormat="1" ht="16.5" thickBot="1">
      <c r="A20" s="166" t="s">
        <v>51</v>
      </c>
      <c r="B20" s="79">
        <f>'ناتج محلي اجمالي وزراعي ج6'!B20*1000/'السكان ح 2'!B19</f>
        <v>2718.7918196479427</v>
      </c>
      <c r="C20" s="79">
        <f>'ناتج محلي اجمالي وزراعي ج6'!C20/'السكان ح 2'!C19*1000</f>
        <v>3037.111453803589</v>
      </c>
      <c r="D20" s="79">
        <f>'ناتج محلي اجمالي وزراعي ج6'!D20/'السكان ح 2'!D19*1000</f>
        <v>3080.8641575229162</v>
      </c>
      <c r="E20" s="79">
        <f>'ناتج محلي اجمالي وزراعي ج6'!E20/'السكان ح 2'!B19*1000</f>
        <v>89.365370757986483</v>
      </c>
      <c r="F20" s="22">
        <f>'ناتج محلي اجمالي وزراعي ج6'!F20/'السكان ح 2'!C19*1000</f>
        <v>93.540417717346884</v>
      </c>
      <c r="G20" s="22">
        <f>'ناتج محلي اجمالي وزراعي ج6'!G20/'السكان ح 2'!D19*1000</f>
        <v>82.875481713737472</v>
      </c>
      <c r="H20" s="171" t="s">
        <v>53</v>
      </c>
    </row>
    <row r="21" spans="1:8" s="4" customFormat="1" ht="16.5" thickBot="1">
      <c r="A21" s="166" t="s">
        <v>54</v>
      </c>
      <c r="B21" s="79">
        <f>'ناتج محلي اجمالي وزراعي ج6'!B21*1000/'السكان ح 2'!B20</f>
        <v>65177.268953956009</v>
      </c>
      <c r="C21" s="79">
        <f>'ناتج محلي اجمالي وزراعي ج6'!C21/'السكان ح 2'!C20*1000</f>
        <v>61253.621799709115</v>
      </c>
      <c r="D21" s="79">
        <f>'ناتج محلي اجمالي وزراعي ج6'!D21/'السكان ح 2'!D20*1000</f>
        <v>65570.228845715712</v>
      </c>
      <c r="E21" s="79">
        <f>'ناتج محلي اجمالي وزراعي ج6'!E21/'السكان ح 2'!B20*1000</f>
        <v>105.95988106397132</v>
      </c>
      <c r="F21" s="22">
        <f>'ناتج محلي اجمالي وزراعي ج6'!F21/'السكان ح 2'!C20*1000</f>
        <v>112.67991372249836</v>
      </c>
      <c r="G21" s="22">
        <f>'ناتج محلي اجمالي وزراعي ج6'!G21/'السكان ح 2'!D20*1000</f>
        <v>121.83297922273968</v>
      </c>
      <c r="H21" s="171" t="s">
        <v>56</v>
      </c>
    </row>
    <row r="22" spans="1:8" s="4" customFormat="1" ht="16.5" thickBot="1">
      <c r="A22" s="166" t="s">
        <v>57</v>
      </c>
      <c r="B22" s="79">
        <f>'ناتج محلي اجمالي وزراعي ج6'!B22*1000/'السكان ح 2'!B21</f>
        <v>29113.735107818251</v>
      </c>
      <c r="C22" s="79">
        <f>'ناتج محلي اجمالي وزراعي ج6'!C22/'السكان ح 2'!C21*1000</f>
        <v>26996.690827347447</v>
      </c>
      <c r="D22" s="79">
        <f>'ناتج محلي اجمالي وزراعي ج6'!D22/'السكان ح 2'!D21*1000</f>
        <v>28872.951968599031</v>
      </c>
      <c r="E22" s="79">
        <f>'ناتج محلي اجمالي وزراعي ج6'!E22/'السكان ح 2'!B21*1000</f>
        <v>234.57306133527999</v>
      </c>
      <c r="F22" s="22">
        <f>'ناتج محلي اجمالي وزراعي ج6'!F22/'السكان ح 2'!C21*1000</f>
        <v>211.39997031320584</v>
      </c>
      <c r="G22" s="22">
        <f>'ناتج محلي اجمالي وزراعي ج6'!G22/'السكان ح 2'!D21*1000</f>
        <v>218.4505065853709</v>
      </c>
      <c r="H22" s="171" t="s">
        <v>59</v>
      </c>
    </row>
    <row r="23" spans="1:8" s="4" customFormat="1" ht="16.5" thickBot="1">
      <c r="A23" s="166" t="s">
        <v>60</v>
      </c>
      <c r="B23" s="79">
        <f>'ناتج محلي اجمالي وزراعي ج6'!B23*1000/'السكان ح 2'!B22</f>
        <v>8539.7198657433673</v>
      </c>
      <c r="C23" s="79">
        <f>'ناتج محلي اجمالي وزراعي ج6'!C23/'السكان ح 2'!C22*1000</f>
        <v>8530.5169087031572</v>
      </c>
      <c r="D23" s="79">
        <f>'ناتج محلي اجمالي وزراعي ج6'!D23/'السكان ح 2'!D22*1000</f>
        <v>8824.7933884297527</v>
      </c>
      <c r="E23" s="79">
        <f>'ناتج محلي اجمالي وزراعي ج6'!E23/'السكان ح 2'!B22*1000</f>
        <v>308.15834837510511</v>
      </c>
      <c r="F23" s="22">
        <f>'ناتج محلي اجمالي وزراعي ج6'!F23/'السكان ح 2'!C22*1000</f>
        <v>373.25173515442003</v>
      </c>
      <c r="G23" s="22">
        <f>'ناتج محلي اجمالي وزراعي ج6'!G23/'السكان ح 2'!D22*1000</f>
        <v>302.47933884297521</v>
      </c>
      <c r="H23" s="171" t="s">
        <v>62</v>
      </c>
    </row>
    <row r="24" spans="1:8" s="4" customFormat="1" ht="16.5" thickBot="1">
      <c r="A24" s="166" t="s">
        <v>63</v>
      </c>
      <c r="B24" s="79">
        <f>'ناتج محلي اجمالي وزراعي ج6'!B24*1000/'السكان ح 2'!B23</f>
        <v>4465.1449247469109</v>
      </c>
      <c r="C24" s="79">
        <f>'ناتج محلي اجمالي وزراعي ج6'!C24/'السكان ح 2'!C23*1000</f>
        <v>4166.368728399475</v>
      </c>
      <c r="D24" s="79">
        <f>'ناتج محلي اجمالي وزراعي ج6'!D24/'السكان ح 2'!D23*1000</f>
        <v>5984.301412872841</v>
      </c>
      <c r="E24" s="79">
        <f>'ناتج محلي اجمالي وزراعي ج6'!E24/'السكان ح 2'!B23*1000</f>
        <v>141.94156818969168</v>
      </c>
      <c r="F24" s="22">
        <f>'ناتج محلي اجمالي وزراعي ج6'!F24/'السكان ح 2'!C23*1000</f>
        <v>118.34902474873873</v>
      </c>
      <c r="G24" s="22">
        <f>'ناتج محلي اجمالي وزراعي ج6'!G24/'السكان ح 2'!D23*1000</f>
        <v>128.79042386185245</v>
      </c>
      <c r="H24" s="171" t="s">
        <v>65</v>
      </c>
    </row>
    <row r="25" spans="1:8" s="4" customFormat="1" ht="16.5" thickBot="1">
      <c r="A25" s="166" t="s">
        <v>66</v>
      </c>
      <c r="B25" s="79">
        <f>'ناتج محلي اجمالي وزراعي ج6'!B25*1000/'السكان ح 2'!B24</f>
        <v>3547.7328419611381</v>
      </c>
      <c r="C25" s="79">
        <f>'ناتج محلي اجمالي وزراعي ج6'!C25/'السكان ح 2'!C24*1000</f>
        <v>3479.3031988103089</v>
      </c>
      <c r="D25" s="79">
        <f>'ناتج محلي اجمالي وزراعي ج6'!D25/'السكان ح 2'!D24*1000</f>
        <v>2444.6660227048474</v>
      </c>
      <c r="E25" s="79">
        <f>'ناتج محلي اجمالي وزراعي ج6'!E25/'السكان ح 2'!B24*1000</f>
        <v>393.12740061122946</v>
      </c>
      <c r="F25" s="22">
        <f>'ناتج محلي اجمالي وزراعي ج6'!F25/'السكان ح 2'!C24*1000</f>
        <v>374.72718513262276</v>
      </c>
      <c r="G25" s="22">
        <f>'ناتج محلي اجمالي وزراعي ج6'!G25/'السكان ح 2'!D24*1000</f>
        <v>232.78066868164396</v>
      </c>
      <c r="H25" s="171" t="s">
        <v>68</v>
      </c>
    </row>
    <row r="26" spans="1:8" s="4" customFormat="1" ht="16.5" thickBot="1">
      <c r="A26" s="166" t="s">
        <v>69</v>
      </c>
      <c r="B26" s="79">
        <f>'ناتج محلي اجمالي وزراعي ج6'!B26*1000/'السكان ح 2'!B25</f>
        <v>2907.3989966468694</v>
      </c>
      <c r="C26" s="79">
        <f>'ناتج محلي اجمالي وزراعي ج6'!C26/'السكان ح 2'!C25*1000</f>
        <v>3052.0016559930145</v>
      </c>
      <c r="D26" s="79">
        <f>'ناتج محلي اجمالي وزراعي ج6'!D26/'السكان ح 2'!D25*1000</f>
        <v>3072.8511471740348</v>
      </c>
      <c r="E26" s="79">
        <f>'ناتج محلي اجمالي وزراعي ج6'!E26/'السكان ح 2'!B25*1000</f>
        <v>429.7441621915163</v>
      </c>
      <c r="F26" s="22">
        <f>'ناتج محلي اجمالي وزراعي ج6'!F26/'السكان ح 2'!C25*1000</f>
        <v>457.80024839895219</v>
      </c>
      <c r="G26" s="22">
        <f>'ناتج محلي اجمالي وزراعي ج6'!G26/'السكان ح 2'!D25*1000</f>
        <v>399.47064913262454</v>
      </c>
      <c r="H26" s="171" t="s">
        <v>71</v>
      </c>
    </row>
    <row r="27" spans="1:8" s="4" customFormat="1" ht="16.5" thickBot="1">
      <c r="A27" s="166" t="s">
        <v>72</v>
      </c>
      <c r="B27" s="79">
        <f>'ناتج محلي اجمالي وزراعي ج6'!B27*1000/'السكان ح 2'!B26</f>
        <v>1299.0297065286784</v>
      </c>
      <c r="C27" s="79">
        <f>'ناتج محلي اجمالي وزراعي ج6'!C27/'السكان ح 2'!C26*1000</f>
        <v>1099.7391316478415</v>
      </c>
      <c r="D27" s="79">
        <f>'ناتج محلي اجمالي وزراعي ج6'!D27/'السكان ح 2'!D26*1000</f>
        <v>1124.4343891402716</v>
      </c>
      <c r="E27" s="79">
        <f>'ناتج محلي اجمالي وزراعي ج6'!E27/'السكان ح 2'!B26*1000</f>
        <v>323.63341414861486</v>
      </c>
      <c r="F27" s="22">
        <f>'ناتج محلي اجمالي وزراعي ج6'!F27/'السكان ح 2'!C26*1000</f>
        <v>327.93987617282937</v>
      </c>
      <c r="G27" s="22">
        <f>'ناتج محلي اجمالي وزراعي ج6'!G27/'السكان ح 2'!D26*1000</f>
        <v>258.61990950226249</v>
      </c>
      <c r="H27" s="171" t="s">
        <v>75</v>
      </c>
    </row>
    <row r="28" spans="1:8" s="4" customFormat="1" ht="16.5" thickBot="1">
      <c r="A28" s="166" t="s">
        <v>85</v>
      </c>
      <c r="B28" s="79">
        <f>'ناتج محلي اجمالي وزراعي ج6'!B28*1000/'السكان ح 2'!B27</f>
        <v>990.49257662671539</v>
      </c>
      <c r="C28" s="79">
        <f>'ناتج محلي اجمالي وزراعي ج6'!C28/'السكان ح 2'!C27*1000</f>
        <v>900.55300186338548</v>
      </c>
      <c r="D28" s="79">
        <f>'ناتج محلي اجمالي وزراعي ج6'!D28/'السكان ح 2'!D27*1000</f>
        <v>989.6200666902655</v>
      </c>
      <c r="E28" s="79">
        <f>'ناتج محلي اجمالي وزراعي ج6'!E28/'السكان ح 2'!B27*1000</f>
        <v>170.94928442990508</v>
      </c>
      <c r="F28" s="22">
        <f>'ناتج محلي اجمالي وزراعي ج6'!F28/'السكان ح 2'!C27*1000</f>
        <v>167.84738723956011</v>
      </c>
      <c r="G28" s="22">
        <f>'ناتج محلي اجمالي وزراعي ج6'!G28/'السكان ح 2'!D27*1000</f>
        <v>158.3392106704425</v>
      </c>
      <c r="H28" s="171" t="s">
        <v>86</v>
      </c>
    </row>
    <row r="29" spans="1:8" s="4" customFormat="1" ht="16.5" thickBot="1">
      <c r="A29" s="169" t="s">
        <v>398</v>
      </c>
      <c r="B29" s="170">
        <f>'ناتج محلي اجمالي وزراعي ج6'!B29*1000/'السكان ح 2'!B28</f>
        <v>6197.4520229862192</v>
      </c>
      <c r="C29" s="170">
        <f>'ناتج محلي اجمالي وزراعي ج6'!C29/'السكان ح 2'!C28*1000</f>
        <v>6038.5488153286678</v>
      </c>
      <c r="D29" s="170">
        <f>'ناتج محلي اجمالي وزراعي ج6'!D29/'السكان ح 2'!D28*1000</f>
        <v>6122.286167225132</v>
      </c>
      <c r="E29" s="170">
        <f>'ناتج محلي اجمالي وزراعي ج6'!E29/'السكان ح 2'!B28*1000</f>
        <v>373.87014343778407</v>
      </c>
      <c r="F29" s="170">
        <f>'ناتج محلي اجمالي وزراعي ج6'!F29/'السكان ح 2'!C28*1000</f>
        <v>336.33583819646628</v>
      </c>
      <c r="G29" s="170">
        <f>'ناتج محلي اجمالي وزراعي ج6'!G29/'السكان ح 2'!D28*1000</f>
        <v>286.65453610808561</v>
      </c>
      <c r="H29" s="169" t="s">
        <v>266</v>
      </c>
    </row>
    <row r="30" spans="1:8" s="4" customFormat="1" ht="16.5" thickBot="1">
      <c r="A30" s="169" t="s">
        <v>231</v>
      </c>
      <c r="B30" s="170">
        <f>'ناتج محلي اجمالي وزراعي ج6'!B30*1000/'السكان ح 2'!B29</f>
        <v>10054.394940033539</v>
      </c>
      <c r="C30" s="170">
        <f>'ناتج محلي اجمالي وزراعي ج6'!C30/'السكان ح 2'!C29*1000</f>
        <v>10085.700998250924</v>
      </c>
      <c r="D30" s="170">
        <f>'ناتج محلي اجمالي وزراعي ج6'!D30/'السكان ح 2'!D29*1000</f>
        <v>10614.150642161861</v>
      </c>
      <c r="E30" s="170">
        <f>'ناتج محلي اجمالي وزراعي ج6'!E30/'السكان ح 2'!B29*1000</f>
        <v>402.17579760134157</v>
      </c>
      <c r="F30" s="170">
        <f>'ناتج محلي اجمالي وزراعي ج6'!F30/'السكان ح 2'!C29*1000</f>
        <v>403.42803993003702</v>
      </c>
      <c r="G30" s="170">
        <f>'ناتج محلي اجمالي وزراعي ج6'!G30/'السكان ح 2'!D29*1000</f>
        <v>424.56602568647452</v>
      </c>
      <c r="H30" s="169" t="s">
        <v>245</v>
      </c>
    </row>
  </sheetData>
  <mergeCells count="8">
    <mergeCell ref="C2:H2"/>
    <mergeCell ref="E4:G4"/>
    <mergeCell ref="A1:F1"/>
    <mergeCell ref="A4:A6"/>
    <mergeCell ref="H4:H6"/>
    <mergeCell ref="B4:D4"/>
    <mergeCell ref="B5:D5"/>
    <mergeCell ref="E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9"/>
  <sheetViews>
    <sheetView rightToLeft="1" topLeftCell="A11" workbookViewId="0">
      <selection activeCell="C32" sqref="C32"/>
    </sheetView>
  </sheetViews>
  <sheetFormatPr defaultRowHeight="14.25"/>
  <cols>
    <col min="1" max="2" width="17.875" customWidth="1"/>
    <col min="3" max="3" width="15.25" customWidth="1"/>
    <col min="4" max="4" width="16.25" customWidth="1"/>
    <col min="5" max="8" width="17.875" customWidth="1"/>
    <col min="9" max="9" width="12.25" customWidth="1"/>
    <col min="10" max="10" width="13.625" customWidth="1"/>
    <col min="11" max="11" width="13.125" customWidth="1"/>
    <col min="12" max="12" width="14.625" customWidth="1"/>
    <col min="13" max="13" width="13.375" customWidth="1"/>
    <col min="16" max="16" width="10" customWidth="1"/>
  </cols>
  <sheetData>
    <row r="1" spans="1:14" s="38" customFormat="1" ht="18" customHeight="1">
      <c r="A1" s="281" t="s">
        <v>360</v>
      </c>
      <c r="B1" s="281"/>
      <c r="C1" s="281"/>
      <c r="D1" s="281"/>
      <c r="E1" s="7"/>
      <c r="G1" s="3"/>
      <c r="H1" s="3"/>
      <c r="K1" s="3"/>
    </row>
    <row r="2" spans="1:14" s="38" customFormat="1" ht="21.75" customHeight="1">
      <c r="A2" s="42"/>
      <c r="B2" s="42"/>
      <c r="D2" s="108"/>
      <c r="E2" s="326" t="s">
        <v>359</v>
      </c>
      <c r="F2" s="326"/>
      <c r="G2" s="326"/>
      <c r="H2" s="326"/>
      <c r="I2" s="108"/>
      <c r="K2" s="3"/>
    </row>
    <row r="3" spans="1:14" s="38" customFormat="1" ht="15.75" customHeight="1">
      <c r="A3" s="327" t="s">
        <v>128</v>
      </c>
      <c r="B3" s="327"/>
      <c r="C3" s="327"/>
      <c r="D3" s="327"/>
      <c r="E3" s="327"/>
      <c r="H3" s="18" t="s">
        <v>129</v>
      </c>
      <c r="I3" s="108"/>
    </row>
    <row r="4" spans="1:14" s="38" customFormat="1" ht="15.75">
      <c r="A4" s="392" t="s">
        <v>0</v>
      </c>
      <c r="B4" s="392" t="s">
        <v>215</v>
      </c>
      <c r="C4" s="392"/>
      <c r="D4" s="392"/>
      <c r="E4" s="392" t="s">
        <v>216</v>
      </c>
      <c r="F4" s="392"/>
      <c r="G4" s="392"/>
      <c r="H4" s="393" t="s">
        <v>4</v>
      </c>
      <c r="I4" s="108"/>
    </row>
    <row r="5" spans="1:14" s="38" customFormat="1" ht="15.75">
      <c r="A5" s="392"/>
      <c r="B5" s="394"/>
      <c r="C5" s="394"/>
      <c r="D5" s="394"/>
      <c r="E5" s="394"/>
      <c r="F5" s="394"/>
      <c r="G5" s="394"/>
      <c r="H5" s="393"/>
      <c r="I5" s="108"/>
    </row>
    <row r="6" spans="1:14" s="38" customFormat="1" ht="15.75">
      <c r="A6" s="392"/>
      <c r="B6" s="393">
        <v>2015</v>
      </c>
      <c r="C6" s="393">
        <v>2016</v>
      </c>
      <c r="D6" s="393">
        <v>2017</v>
      </c>
      <c r="E6" s="393">
        <v>2015</v>
      </c>
      <c r="F6" s="393">
        <v>2016</v>
      </c>
      <c r="G6" s="393">
        <v>2017</v>
      </c>
      <c r="H6" s="393"/>
      <c r="I6" s="108"/>
    </row>
    <row r="7" spans="1:14" s="38" customFormat="1" ht="15.75">
      <c r="A7" s="387" t="s">
        <v>6</v>
      </c>
      <c r="B7" s="388">
        <v>1794.3696000000002</v>
      </c>
      <c r="C7" s="388">
        <v>1568.4</v>
      </c>
      <c r="D7" s="388">
        <v>1600</v>
      </c>
      <c r="E7" s="388">
        <v>317.64999999999998</v>
      </c>
      <c r="F7" s="389">
        <v>435.5</v>
      </c>
      <c r="G7" s="389">
        <v>505</v>
      </c>
      <c r="H7" s="386" t="s">
        <v>9</v>
      </c>
      <c r="I7" s="108"/>
    </row>
    <row r="8" spans="1:14" s="38" customFormat="1" ht="15.75">
      <c r="A8" s="387" t="s">
        <v>10</v>
      </c>
      <c r="B8" s="388">
        <v>78963.593475879999</v>
      </c>
      <c r="C8" s="388">
        <v>68597.871552853394</v>
      </c>
      <c r="D8" s="389">
        <v>68597.871552853394</v>
      </c>
      <c r="E8" s="388">
        <v>44.75059860857727</v>
      </c>
      <c r="F8" s="388">
        <v>50.135423771272976</v>
      </c>
      <c r="G8" s="388">
        <v>55.520248933968702</v>
      </c>
      <c r="H8" s="386" t="s">
        <v>13</v>
      </c>
    </row>
    <row r="9" spans="1:14" s="38" customFormat="1" ht="15.75">
      <c r="A9" s="387" t="s">
        <v>14</v>
      </c>
      <c r="B9" s="388">
        <v>5767.1539640000001</v>
      </c>
      <c r="C9" s="388">
        <v>7548.1</v>
      </c>
      <c r="D9" s="388">
        <v>7432.4</v>
      </c>
      <c r="E9" s="388">
        <v>1.2</v>
      </c>
      <c r="F9" s="389">
        <v>1.2</v>
      </c>
      <c r="G9" s="389">
        <v>1.2</v>
      </c>
      <c r="H9" s="386" t="s">
        <v>16</v>
      </c>
    </row>
    <row r="10" spans="1:14" s="38" customFormat="1" ht="15.75">
      <c r="A10" s="387" t="s">
        <v>17</v>
      </c>
      <c r="B10" s="389">
        <v>7935.55</v>
      </c>
      <c r="C10" s="389">
        <v>7747.8347109999995</v>
      </c>
      <c r="D10" s="389">
        <v>7352.9595990000007</v>
      </c>
      <c r="E10" s="389">
        <v>588.01323000000002</v>
      </c>
      <c r="F10" s="389">
        <v>540.45426673499992</v>
      </c>
      <c r="G10" s="389">
        <v>595.12769966399992</v>
      </c>
      <c r="H10" s="386" t="s">
        <v>19</v>
      </c>
    </row>
    <row r="11" spans="1:14" s="38" customFormat="1" ht="15.75">
      <c r="A11" s="387" t="s">
        <v>20</v>
      </c>
      <c r="B11" s="388">
        <v>85683.379600000015</v>
      </c>
      <c r="C11" s="388">
        <v>75731.938828000013</v>
      </c>
      <c r="D11" s="389">
        <v>75731.938828000013</v>
      </c>
      <c r="E11" s="388"/>
      <c r="F11" s="388"/>
      <c r="G11" s="388"/>
      <c r="H11" s="386" t="s">
        <v>22</v>
      </c>
    </row>
    <row r="12" spans="1:14" s="38" customFormat="1" ht="15.75">
      <c r="A12" s="387" t="s">
        <v>23</v>
      </c>
      <c r="B12" s="388">
        <v>866.05011360000003</v>
      </c>
      <c r="C12" s="388">
        <v>386.03039999999999</v>
      </c>
      <c r="D12" s="389">
        <v>386.03039999999999</v>
      </c>
      <c r="E12" s="388"/>
      <c r="F12" s="389">
        <v>12.4824</v>
      </c>
      <c r="G12" s="389">
        <v>12.4824</v>
      </c>
      <c r="H12" s="386" t="s">
        <v>26</v>
      </c>
    </row>
    <row r="13" spans="1:14" s="115" customFormat="1" ht="15.75">
      <c r="A13" s="390" t="s">
        <v>225</v>
      </c>
      <c r="B13" s="388">
        <v>104.19875900000001</v>
      </c>
      <c r="C13" s="389">
        <v>128.88089499999998</v>
      </c>
      <c r="D13" s="388">
        <v>114.1605</v>
      </c>
      <c r="E13" s="388"/>
      <c r="F13" s="388"/>
      <c r="G13" s="388"/>
      <c r="H13" s="386" t="s">
        <v>28</v>
      </c>
      <c r="I13" s="38"/>
      <c r="J13" s="38"/>
      <c r="K13" s="38"/>
      <c r="L13" s="38"/>
      <c r="M13" s="38"/>
      <c r="N13" s="38"/>
    </row>
    <row r="14" spans="1:14" s="38" customFormat="1" ht="15.75">
      <c r="A14" s="387" t="s">
        <v>29</v>
      </c>
      <c r="B14" s="388">
        <v>226987.889436</v>
      </c>
      <c r="C14" s="389">
        <v>204441.80195759999</v>
      </c>
      <c r="D14" s="389">
        <v>204441.80195759999</v>
      </c>
      <c r="E14" s="388"/>
      <c r="F14" s="388"/>
      <c r="G14" s="388"/>
      <c r="H14" s="386" t="s">
        <v>32</v>
      </c>
    </row>
    <row r="15" spans="1:14" s="38" customFormat="1" ht="15.75">
      <c r="A15" s="387" t="s">
        <v>33</v>
      </c>
      <c r="B15" s="389">
        <v>35571.550000000003</v>
      </c>
      <c r="C15" s="389">
        <v>35178</v>
      </c>
      <c r="D15" s="389">
        <v>33997</v>
      </c>
      <c r="E15" s="388">
        <v>4209.3029999999999</v>
      </c>
      <c r="F15" s="389">
        <v>4947.3320000000003</v>
      </c>
      <c r="G15" s="389">
        <v>2755.76</v>
      </c>
      <c r="H15" s="386" t="s">
        <v>36</v>
      </c>
    </row>
    <row r="16" spans="1:14" s="38" customFormat="1" ht="15">
      <c r="A16" s="387" t="s">
        <v>37</v>
      </c>
      <c r="B16" s="388"/>
      <c r="C16" s="388"/>
      <c r="D16" s="388">
        <v>171.61</v>
      </c>
      <c r="E16" s="388"/>
      <c r="F16" s="388"/>
      <c r="G16" s="388"/>
      <c r="H16" s="386" t="s">
        <v>40</v>
      </c>
    </row>
    <row r="17" spans="1:14" s="38" customFormat="1" ht="15">
      <c r="A17" s="391" t="s">
        <v>84</v>
      </c>
      <c r="B17" s="388"/>
      <c r="C17" s="388"/>
      <c r="D17" s="388"/>
      <c r="E17" s="388"/>
      <c r="F17" s="388"/>
      <c r="G17" s="388"/>
      <c r="H17" s="386" t="s">
        <v>106</v>
      </c>
    </row>
    <row r="18" spans="1:14" s="38" customFormat="1" ht="15.75">
      <c r="A18" s="387" t="s">
        <v>45</v>
      </c>
      <c r="B18" s="388"/>
      <c r="C18" s="388"/>
      <c r="D18" s="388"/>
      <c r="E18" s="389">
        <v>97.523653999999993</v>
      </c>
      <c r="F18" s="389">
        <v>97.523653999999993</v>
      </c>
      <c r="G18" s="389">
        <v>141.37100000000001</v>
      </c>
      <c r="H18" s="386" t="s">
        <v>47</v>
      </c>
    </row>
    <row r="19" spans="1:14" s="38" customFormat="1" ht="15.75">
      <c r="A19" s="387" t="s">
        <v>48</v>
      </c>
      <c r="B19" s="388">
        <v>20211.202000000001</v>
      </c>
      <c r="C19" s="389">
        <v>9408.1144343302985</v>
      </c>
      <c r="D19" s="388">
        <v>9027.6462938881668</v>
      </c>
      <c r="E19" s="389">
        <f>(0.4+31.77+2.4+0.86+5.18+5.3)*2.59</f>
        <v>118.90689999999998</v>
      </c>
      <c r="F19" s="389">
        <v>138.9076723016905</v>
      </c>
      <c r="G19" s="389">
        <v>134.2002600780234</v>
      </c>
      <c r="H19" s="386" t="s">
        <v>50</v>
      </c>
    </row>
    <row r="20" spans="1:14" s="38" customFormat="1" ht="15">
      <c r="A20" s="387" t="s">
        <v>51</v>
      </c>
      <c r="B20" s="388"/>
      <c r="C20" s="388"/>
      <c r="D20" s="388"/>
      <c r="E20" s="388"/>
      <c r="F20" s="388"/>
      <c r="G20" s="388"/>
      <c r="H20" s="386" t="s">
        <v>53</v>
      </c>
    </row>
    <row r="21" spans="1:14" s="38" customFormat="1" ht="15">
      <c r="A21" s="387" t="s">
        <v>54</v>
      </c>
      <c r="B21" s="388"/>
      <c r="C21" s="388"/>
      <c r="D21" s="388"/>
      <c r="E21" s="388"/>
      <c r="F21" s="388"/>
      <c r="G21" s="388"/>
      <c r="H21" s="386" t="s">
        <v>56</v>
      </c>
    </row>
    <row r="22" spans="1:14" s="38" customFormat="1" ht="15.75">
      <c r="A22" s="387" t="s">
        <v>57</v>
      </c>
      <c r="B22" s="388">
        <v>28641.824499999999</v>
      </c>
      <c r="C22" s="389">
        <v>26044.673527465253</v>
      </c>
      <c r="D22" s="389">
        <v>26044.673527465253</v>
      </c>
      <c r="E22" s="388"/>
      <c r="F22" s="388">
        <v>30</v>
      </c>
      <c r="G22" s="388">
        <v>30</v>
      </c>
      <c r="H22" s="386" t="s">
        <v>59</v>
      </c>
    </row>
    <row r="23" spans="1:14" s="38" customFormat="1" ht="15">
      <c r="A23" s="387" t="s">
        <v>60</v>
      </c>
      <c r="B23" s="388">
        <v>5160.1000000000004</v>
      </c>
      <c r="C23" s="388">
        <v>4505</v>
      </c>
      <c r="D23" s="388">
        <v>3849.9</v>
      </c>
      <c r="E23" s="388">
        <v>51.52</v>
      </c>
      <c r="F23" s="388">
        <v>44.92</v>
      </c>
      <c r="G23" s="388">
        <v>38.32</v>
      </c>
      <c r="H23" s="386" t="s">
        <v>62</v>
      </c>
    </row>
    <row r="24" spans="1:14" s="38" customFormat="1" ht="15.75">
      <c r="A24" s="387" t="s">
        <v>63</v>
      </c>
      <c r="B24" s="388">
        <v>5438.1338828929029</v>
      </c>
      <c r="C24" s="389">
        <v>5200.8279842011807</v>
      </c>
      <c r="D24" s="389">
        <v>5200.8279842011807</v>
      </c>
      <c r="E24" s="388"/>
      <c r="F24" s="388"/>
      <c r="G24" s="388"/>
      <c r="H24" s="386" t="s">
        <v>65</v>
      </c>
    </row>
    <row r="25" spans="1:14" s="115" customFormat="1" ht="15.75">
      <c r="A25" s="387" t="s">
        <v>66</v>
      </c>
      <c r="B25" s="388">
        <v>44183.071599999996</v>
      </c>
      <c r="C25" s="389">
        <v>39381.014565544952</v>
      </c>
      <c r="D25" s="388">
        <v>29829.4</v>
      </c>
      <c r="E25" s="388">
        <v>1776.0135999999998</v>
      </c>
      <c r="F25" s="389">
        <v>1238.252</v>
      </c>
      <c r="G25" s="389">
        <v>341.02300000000002</v>
      </c>
      <c r="H25" s="386" t="s">
        <v>68</v>
      </c>
      <c r="I25" s="38"/>
      <c r="J25" s="38"/>
      <c r="K25" s="38"/>
      <c r="L25" s="38"/>
      <c r="M25" s="38"/>
      <c r="N25" s="38"/>
    </row>
    <row r="26" spans="1:14" s="38" customFormat="1" ht="15.75">
      <c r="A26" s="387" t="s">
        <v>69</v>
      </c>
      <c r="B26" s="388">
        <v>30588.854132850003</v>
      </c>
      <c r="C26" s="389">
        <v>31330.628248593915</v>
      </c>
      <c r="D26" s="389">
        <v>31330.628248593915</v>
      </c>
      <c r="E26" s="388"/>
      <c r="F26" s="388"/>
      <c r="G26" s="388"/>
      <c r="H26" s="386" t="s">
        <v>71</v>
      </c>
    </row>
    <row r="27" spans="1:14" s="38" customFormat="1" ht="15.75">
      <c r="A27" s="387" t="s">
        <v>72</v>
      </c>
      <c r="B27" s="388">
        <v>1824.8188041000001</v>
      </c>
      <c r="C27" s="389">
        <v>1681.0293552999999</v>
      </c>
      <c r="D27" s="389">
        <v>1681.0293552999999</v>
      </c>
      <c r="E27" s="388"/>
      <c r="F27" s="388"/>
      <c r="G27" s="388"/>
      <c r="H27" s="386" t="s">
        <v>75</v>
      </c>
    </row>
    <row r="28" spans="1:14" s="38" customFormat="1" ht="15.75">
      <c r="A28" s="387" t="s">
        <v>85</v>
      </c>
      <c r="B28" s="388">
        <v>652.79681599999992</v>
      </c>
      <c r="C28" s="389">
        <v>885.09040200000004</v>
      </c>
      <c r="D28" s="389">
        <v>885.09040200000004</v>
      </c>
      <c r="E28" s="388"/>
      <c r="F28" s="388"/>
      <c r="G28" s="388"/>
      <c r="H28" s="386" t="s">
        <v>86</v>
      </c>
    </row>
    <row r="29" spans="1:14" s="38" customFormat="1" ht="15.75">
      <c r="A29" s="387" t="s">
        <v>101</v>
      </c>
      <c r="B29" s="389">
        <f t="shared" ref="B29:G29" si="0">SUM(B7:B28)</f>
        <v>580374.53668432287</v>
      </c>
      <c r="C29" s="389">
        <f t="shared" si="0"/>
        <v>519765.23686188902</v>
      </c>
      <c r="D29" s="389">
        <f t="shared" si="0"/>
        <v>507674.96864890191</v>
      </c>
      <c r="E29" s="389">
        <f t="shared" si="0"/>
        <v>7204.8809826085762</v>
      </c>
      <c r="F29" s="389">
        <f t="shared" si="0"/>
        <v>7536.7074168079635</v>
      </c>
      <c r="G29" s="389">
        <f t="shared" si="0"/>
        <v>4610.0046086759921</v>
      </c>
      <c r="H29" s="386" t="s">
        <v>87</v>
      </c>
    </row>
    <row r="30" spans="1:14" s="4" customFormat="1">
      <c r="A30" s="38"/>
      <c r="B30" s="38"/>
      <c r="G30" s="38"/>
      <c r="H30" s="38"/>
    </row>
    <row r="31" spans="1:14" ht="15" thickBot="1"/>
    <row r="32" spans="1:14" ht="15" thickBot="1">
      <c r="F32" s="175"/>
    </row>
    <row r="33" spans="4:6" ht="15" thickBot="1">
      <c r="D33" s="174"/>
      <c r="E33" s="174"/>
      <c r="F33" s="175"/>
    </row>
    <row r="34" spans="4:6">
      <c r="F34" s="175"/>
    </row>
    <row r="66" spans="3:5" ht="15" thickBot="1"/>
    <row r="67" spans="3:5">
      <c r="C67" s="173"/>
      <c r="E67" s="174"/>
    </row>
    <row r="68" spans="3:5">
      <c r="E68" s="174"/>
    </row>
    <row r="69" spans="3:5">
      <c r="E69" s="174"/>
    </row>
  </sheetData>
  <mergeCells count="8">
    <mergeCell ref="A1:D1"/>
    <mergeCell ref="E2:H2"/>
    <mergeCell ref="E5:G5"/>
    <mergeCell ref="A3:E3"/>
    <mergeCell ref="A4:A6"/>
    <mergeCell ref="B4:D4"/>
    <mergeCell ref="B5:D5"/>
    <mergeCell ref="E4:G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32"/>
  <sheetViews>
    <sheetView rightToLeft="1" topLeftCell="A27" workbookViewId="0">
      <selection activeCell="D70" sqref="D70"/>
    </sheetView>
  </sheetViews>
  <sheetFormatPr defaultRowHeight="14.25"/>
  <cols>
    <col min="1" max="6" width="19.375" customWidth="1"/>
  </cols>
  <sheetData>
    <row r="1" spans="1:14" s="4" customFormat="1" ht="15.75" customHeight="1">
      <c r="A1" s="281" t="s">
        <v>362</v>
      </c>
      <c r="B1" s="281"/>
      <c r="C1" s="281"/>
      <c r="D1" s="281"/>
      <c r="E1" s="281"/>
      <c r="F1" s="281"/>
      <c r="L1" s="34"/>
      <c r="M1" s="34"/>
      <c r="N1" s="38"/>
    </row>
    <row r="2" spans="1:14" s="4" customFormat="1" ht="15.75" customHeight="1">
      <c r="A2" s="329" t="s">
        <v>361</v>
      </c>
      <c r="B2" s="329"/>
      <c r="C2" s="329"/>
      <c r="D2" s="329"/>
      <c r="E2" s="329"/>
      <c r="F2" s="329"/>
      <c r="L2" s="34"/>
      <c r="M2" s="34"/>
      <c r="N2" s="38"/>
    </row>
    <row r="3" spans="1:14" s="4" customFormat="1" ht="15.75" customHeight="1" thickBot="1">
      <c r="A3" s="76" t="s">
        <v>233</v>
      </c>
      <c r="B3" s="76"/>
      <c r="C3" s="76"/>
      <c r="D3" s="76"/>
      <c r="E3" s="328" t="s">
        <v>129</v>
      </c>
      <c r="F3" s="328"/>
      <c r="L3" s="34"/>
      <c r="M3" s="34"/>
      <c r="N3" s="38"/>
    </row>
    <row r="4" spans="1:14" s="4" customFormat="1" ht="38.25" customHeight="1" thickBot="1">
      <c r="A4" s="172" t="s">
        <v>140</v>
      </c>
      <c r="B4" s="176" t="s">
        <v>363</v>
      </c>
      <c r="C4" s="176">
        <v>2015</v>
      </c>
      <c r="D4" s="176">
        <v>2016</v>
      </c>
      <c r="E4" s="176">
        <v>2017</v>
      </c>
      <c r="F4" s="177" t="s">
        <v>4</v>
      </c>
      <c r="N4" s="38"/>
    </row>
    <row r="5" spans="1:14" s="4" customFormat="1" ht="15.75">
      <c r="A5" s="178" t="s">
        <v>6</v>
      </c>
      <c r="B5" s="75">
        <v>1769.605633802817</v>
      </c>
      <c r="C5" s="69">
        <v>1600.2816901408453</v>
      </c>
      <c r="D5" s="74">
        <v>1552.9577464788731</v>
      </c>
      <c r="E5" s="74">
        <v>1664.7887323943662</v>
      </c>
      <c r="F5" s="182" t="s">
        <v>9</v>
      </c>
      <c r="N5" s="38"/>
    </row>
    <row r="6" spans="1:14" s="4" customFormat="1" ht="15.75">
      <c r="A6" s="179" t="s">
        <v>10</v>
      </c>
      <c r="B6" s="72">
        <v>9270.3936729355155</v>
      </c>
      <c r="C6" s="67">
        <v>8550.9018465853878</v>
      </c>
      <c r="D6" s="70">
        <v>9604.7732574233669</v>
      </c>
      <c r="E6" s="70">
        <v>10354.223433242509</v>
      </c>
      <c r="F6" s="183" t="s">
        <v>13</v>
      </c>
      <c r="N6" s="38"/>
    </row>
    <row r="7" spans="1:14" s="4" customFormat="1" ht="15.75">
      <c r="A7" s="179" t="s">
        <v>14</v>
      </c>
      <c r="B7" s="72">
        <v>1288.7887570750843</v>
      </c>
      <c r="C7" s="67">
        <v>1002.7400751927611</v>
      </c>
      <c r="D7" s="70">
        <v>884.99557734982523</v>
      </c>
      <c r="E7" s="70">
        <v>879.54782644636646</v>
      </c>
      <c r="F7" s="183" t="s">
        <v>16</v>
      </c>
      <c r="N7" s="38"/>
    </row>
    <row r="8" spans="1:14" s="4" customFormat="1" ht="15.75">
      <c r="A8" s="179" t="s">
        <v>17</v>
      </c>
      <c r="B8" s="72">
        <v>1914.3468357910235</v>
      </c>
      <c r="C8" s="67">
        <v>0</v>
      </c>
      <c r="D8" s="70">
        <v>1635</v>
      </c>
      <c r="E8" s="70">
        <v>1203</v>
      </c>
      <c r="F8" s="183" t="s">
        <v>19</v>
      </c>
      <c r="N8" s="38"/>
    </row>
    <row r="9" spans="1:14" s="4" customFormat="1" ht="15.75">
      <c r="A9" s="179" t="s">
        <v>20</v>
      </c>
      <c r="B9" s="72">
        <v>1409.3617021276596</v>
      </c>
      <c r="C9" s="67">
        <v>64.893617021276597</v>
      </c>
      <c r="D9" s="70">
        <v>243.35106382978722</v>
      </c>
      <c r="E9" s="70">
        <v>518.88297872340422</v>
      </c>
      <c r="F9" s="183" t="s">
        <v>22</v>
      </c>
      <c r="N9" s="38"/>
    </row>
    <row r="10" spans="1:14" s="4" customFormat="1" ht="15.75">
      <c r="A10" s="179" t="s">
        <v>225</v>
      </c>
      <c r="B10" s="72">
        <v>10.150248967843025</v>
      </c>
      <c r="C10" s="67">
        <v>5.146835375102679</v>
      </c>
      <c r="D10" s="70">
        <v>8.0156246657756345</v>
      </c>
      <c r="E10" s="70">
        <v>8.6079944664978481</v>
      </c>
      <c r="F10" s="183" t="s">
        <v>28</v>
      </c>
      <c r="N10" s="38"/>
    </row>
    <row r="11" spans="1:14" s="4" customFormat="1" ht="15.75">
      <c r="A11" s="179" t="s">
        <v>23</v>
      </c>
      <c r="B11" s="72">
        <v>132.90044507964731</v>
      </c>
      <c r="C11" s="67">
        <v>123.99842448795859</v>
      </c>
      <c r="D11" s="70">
        <v>159.99887463425614</v>
      </c>
      <c r="E11" s="70">
        <v>165.00112536574386</v>
      </c>
      <c r="F11" s="183" t="s">
        <v>26</v>
      </c>
      <c r="N11" s="38"/>
    </row>
    <row r="12" spans="1:14" s="4" customFormat="1" ht="15.75">
      <c r="A12" s="179" t="s">
        <v>29</v>
      </c>
      <c r="B12" s="72">
        <v>14920</v>
      </c>
      <c r="C12" s="67">
        <v>8141</v>
      </c>
      <c r="D12" s="70">
        <v>7453</v>
      </c>
      <c r="E12" s="70">
        <v>1421</v>
      </c>
      <c r="F12" s="183" t="s">
        <v>32</v>
      </c>
      <c r="N12" s="38"/>
    </row>
    <row r="13" spans="1:14" s="4" customFormat="1" ht="15.75">
      <c r="A13" s="179" t="s">
        <v>33</v>
      </c>
      <c r="B13" s="72">
        <v>1809.6546120642117</v>
      </c>
      <c r="C13" s="67">
        <v>1728.3734034306731</v>
      </c>
      <c r="D13" s="70">
        <v>1063.767535335872</v>
      </c>
      <c r="E13" s="70">
        <v>1065.2984814186746</v>
      </c>
      <c r="F13" s="183" t="s">
        <v>36</v>
      </c>
      <c r="N13" s="38"/>
    </row>
    <row r="14" spans="1:14" s="4" customFormat="1" ht="15.75">
      <c r="A14" s="179" t="s">
        <v>37</v>
      </c>
      <c r="B14" s="72">
        <v>454.67189965999995</v>
      </c>
      <c r="C14" s="395">
        <v>0</v>
      </c>
      <c r="D14" s="396">
        <v>0</v>
      </c>
      <c r="E14" s="396">
        <v>0</v>
      </c>
      <c r="F14" s="183" t="s">
        <v>40</v>
      </c>
      <c r="N14" s="38"/>
    </row>
    <row r="15" spans="1:14" s="4" customFormat="1" ht="15.75">
      <c r="A15" s="179" t="s">
        <v>41</v>
      </c>
      <c r="B15" s="72">
        <v>168.06599999999997</v>
      </c>
      <c r="C15" s="67">
        <v>303</v>
      </c>
      <c r="D15" s="70">
        <v>334</v>
      </c>
      <c r="E15" s="70">
        <v>384</v>
      </c>
      <c r="F15" s="183" t="s">
        <v>106</v>
      </c>
      <c r="N15" s="38"/>
    </row>
    <row r="16" spans="1:14" s="4" customFormat="1" ht="15.75">
      <c r="A16" s="179" t="s">
        <v>45</v>
      </c>
      <c r="B16" s="72">
        <v>0</v>
      </c>
      <c r="C16" s="395">
        <v>0</v>
      </c>
      <c r="D16" s="396">
        <v>0</v>
      </c>
      <c r="E16" s="396">
        <v>0</v>
      </c>
      <c r="F16" s="183" t="s">
        <v>47</v>
      </c>
      <c r="N16" s="38"/>
    </row>
    <row r="17" spans="1:14" s="4" customFormat="1" ht="15.75">
      <c r="A17" s="179" t="s">
        <v>141</v>
      </c>
      <c r="B17" s="72">
        <v>1427.2559167750326</v>
      </c>
      <c r="C17" s="67">
        <v>0</v>
      </c>
      <c r="D17" s="70">
        <v>1680.1040312093628</v>
      </c>
      <c r="E17" s="70">
        <v>1867.402</v>
      </c>
      <c r="F17" s="183" t="s">
        <v>50</v>
      </c>
      <c r="N17" s="38"/>
    </row>
    <row r="18" spans="1:14" s="4" customFormat="1" ht="15.75">
      <c r="A18" s="179" t="s">
        <v>51</v>
      </c>
      <c r="B18" s="72">
        <v>189.88199999999998</v>
      </c>
      <c r="C18" s="67">
        <v>102.9</v>
      </c>
      <c r="D18" s="70">
        <v>296.7</v>
      </c>
      <c r="E18" s="70">
        <v>203.2</v>
      </c>
      <c r="F18" s="183" t="s">
        <v>53</v>
      </c>
      <c r="N18" s="38"/>
    </row>
    <row r="19" spans="1:14" s="4" customFormat="1" ht="15.75">
      <c r="A19" s="179" t="s">
        <v>54</v>
      </c>
      <c r="B19" s="72">
        <v>1240.9450549450548</v>
      </c>
      <c r="C19" s="67">
        <v>1070.8791208791208</v>
      </c>
      <c r="D19" s="70">
        <v>773.90109890109886</v>
      </c>
      <c r="E19" s="70">
        <v>985.98901098901092</v>
      </c>
      <c r="F19" s="183" t="s">
        <v>56</v>
      </c>
      <c r="N19" s="38"/>
    </row>
    <row r="20" spans="1:14" s="4" customFormat="1" ht="15.75">
      <c r="A20" s="179" t="s">
        <v>57</v>
      </c>
      <c r="B20" s="72">
        <v>1964.6782366139873</v>
      </c>
      <c r="C20" s="67">
        <v>310.54943040519879</v>
      </c>
      <c r="D20" s="70">
        <v>418.74995864962824</v>
      </c>
      <c r="E20" s="70">
        <v>300.53014546932127</v>
      </c>
      <c r="F20" s="183" t="s">
        <v>59</v>
      </c>
      <c r="N20" s="38"/>
    </row>
    <row r="21" spans="1:14" s="4" customFormat="1" ht="15.75">
      <c r="A21" s="179" t="s">
        <v>60</v>
      </c>
      <c r="B21" s="72">
        <v>3104.9926322801102</v>
      </c>
      <c r="C21" s="67">
        <v>2353.2067285832477</v>
      </c>
      <c r="D21" s="70">
        <v>2610.18195685419</v>
      </c>
      <c r="E21" s="70">
        <v>2627.96</v>
      </c>
      <c r="F21" s="183" t="s">
        <v>62</v>
      </c>
      <c r="N21" s="38"/>
    </row>
    <row r="22" spans="1:14" s="4" customFormat="1" ht="15.75">
      <c r="A22" s="179" t="s">
        <v>63</v>
      </c>
      <c r="B22" s="72">
        <v>807.2</v>
      </c>
      <c r="C22" s="67">
        <v>0</v>
      </c>
      <c r="D22" s="70">
        <v>0</v>
      </c>
      <c r="E22" s="70">
        <v>0</v>
      </c>
      <c r="F22" s="183" t="s">
        <v>65</v>
      </c>
      <c r="N22" s="38"/>
    </row>
    <row r="23" spans="1:14" s="4" customFormat="1" ht="15.75">
      <c r="A23" s="179" t="s">
        <v>66</v>
      </c>
      <c r="B23" s="72">
        <v>4160.32</v>
      </c>
      <c r="C23" s="67">
        <v>6925.2</v>
      </c>
      <c r="D23" s="70">
        <v>8106.8</v>
      </c>
      <c r="E23" s="70">
        <v>7391.7</v>
      </c>
      <c r="F23" s="183" t="s">
        <v>68</v>
      </c>
      <c r="N23" s="38"/>
    </row>
    <row r="24" spans="1:14" s="4" customFormat="1" ht="15.75">
      <c r="A24" s="179" t="s">
        <v>69</v>
      </c>
      <c r="B24" s="72">
        <v>2745.9989650945208</v>
      </c>
      <c r="C24" s="67">
        <v>3254.79992010459</v>
      </c>
      <c r="D24" s="70">
        <v>2157.1503139079177</v>
      </c>
      <c r="E24" s="70">
        <v>2651.4037966949109</v>
      </c>
      <c r="F24" s="183" t="s">
        <v>71</v>
      </c>
      <c r="N24" s="38"/>
    </row>
    <row r="25" spans="1:14" s="4" customFormat="1" ht="15.75">
      <c r="A25" s="179" t="s">
        <v>72</v>
      </c>
      <c r="B25" s="395">
        <v>0</v>
      </c>
      <c r="C25" s="396">
        <v>0</v>
      </c>
      <c r="D25" s="396">
        <v>0</v>
      </c>
      <c r="E25" s="395">
        <v>0</v>
      </c>
      <c r="F25" s="183" t="s">
        <v>75</v>
      </c>
      <c r="N25" s="38"/>
    </row>
    <row r="26" spans="1:14" s="4" customFormat="1" ht="16.5" thickBot="1">
      <c r="A26" s="180" t="s">
        <v>85</v>
      </c>
      <c r="B26" s="395">
        <v>0</v>
      </c>
      <c r="C26" s="396">
        <v>0</v>
      </c>
      <c r="D26" s="396">
        <v>0</v>
      </c>
      <c r="E26" s="395">
        <v>0</v>
      </c>
      <c r="F26" s="184" t="s">
        <v>86</v>
      </c>
      <c r="N26" s="38"/>
    </row>
    <row r="27" spans="1:14" s="4" customFormat="1" ht="16.5" thickBot="1">
      <c r="A27" s="181" t="s">
        <v>398</v>
      </c>
      <c r="B27" s="185">
        <v>33692.54</v>
      </c>
      <c r="C27" s="185">
        <v>38983.449999999997</v>
      </c>
      <c r="D27" s="185">
        <v>35537.83</v>
      </c>
      <c r="E27" s="185">
        <v>48789.21</v>
      </c>
      <c r="F27" s="186" t="s">
        <v>266</v>
      </c>
      <c r="N27" s="38"/>
    </row>
    <row r="28" spans="1:14" s="4" customFormat="1" ht="16.5" thickBot="1">
      <c r="A28" s="181" t="s">
        <v>231</v>
      </c>
      <c r="B28" s="185">
        <v>1455643.1519242548</v>
      </c>
      <c r="C28" s="185">
        <v>1921305.5444865788</v>
      </c>
      <c r="D28" s="185">
        <v>1867532.7104072282</v>
      </c>
      <c r="E28" s="185">
        <v>1429807.4499971601</v>
      </c>
      <c r="F28" s="187" t="s">
        <v>245</v>
      </c>
      <c r="N28" s="38"/>
    </row>
    <row r="29" spans="1:14" s="4" customFormat="1" ht="15">
      <c r="A29" s="25" t="s">
        <v>399</v>
      </c>
      <c r="B29" s="25"/>
      <c r="C29" s="25"/>
      <c r="D29" s="38"/>
      <c r="E29" s="38"/>
      <c r="G29" s="38"/>
      <c r="H29" s="38"/>
      <c r="I29" s="38"/>
      <c r="J29" s="38"/>
      <c r="K29" s="38"/>
      <c r="L29" s="38"/>
      <c r="M29" s="38"/>
      <c r="N29" s="38"/>
    </row>
    <row r="30" spans="1:14" s="4" customFormat="1">
      <c r="A30" s="33" t="s">
        <v>142</v>
      </c>
      <c r="B30" s="38"/>
      <c r="C30" s="38"/>
      <c r="D30" s="38"/>
      <c r="E30" s="38"/>
      <c r="G30" s="38"/>
      <c r="H30" s="38"/>
      <c r="I30" s="38"/>
      <c r="J30" s="38"/>
      <c r="K30" s="38"/>
      <c r="L30" s="38"/>
      <c r="M30" s="38"/>
      <c r="N30" s="38"/>
    </row>
    <row r="31" spans="1:14" s="4" customForma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s="4" customForma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s="4" customForma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s="4" customForma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s="4" customForma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s="4" customForma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4" s="4" customForma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s="4" customFormat="1" ht="12.7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s="4" customFormat="1" hidden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s="4" customFormat="1" ht="33" customHeight="1">
      <c r="A40" s="330" t="s">
        <v>364</v>
      </c>
      <c r="B40" s="330"/>
      <c r="C40" s="330"/>
      <c r="D40" s="330"/>
      <c r="E40" s="330"/>
      <c r="F40" s="330"/>
      <c r="G40" s="34"/>
      <c r="H40" s="34"/>
      <c r="I40" s="34"/>
      <c r="J40" s="34"/>
      <c r="K40" s="34"/>
      <c r="L40" s="34"/>
      <c r="M40" s="34"/>
      <c r="N40" s="38"/>
    </row>
    <row r="41" spans="1:14" s="4" customFormat="1" ht="15.75" customHeight="1">
      <c r="A41" s="331" t="s">
        <v>365</v>
      </c>
      <c r="B41" s="331"/>
      <c r="C41" s="331"/>
      <c r="D41" s="331"/>
      <c r="E41" s="331"/>
      <c r="F41" s="331"/>
      <c r="G41" s="34"/>
      <c r="H41" s="34"/>
      <c r="I41" s="34"/>
      <c r="J41" s="34"/>
      <c r="K41" s="34"/>
      <c r="L41" s="34"/>
      <c r="M41" s="34"/>
      <c r="N41" s="38"/>
    </row>
    <row r="42" spans="1:14" s="4" customFormat="1" ht="15.75" customHeight="1" thickBot="1">
      <c r="A42" s="65" t="s">
        <v>234</v>
      </c>
      <c r="B42" s="34"/>
      <c r="C42" s="34"/>
      <c r="D42" s="34"/>
      <c r="E42" s="328" t="s">
        <v>129</v>
      </c>
      <c r="F42" s="328"/>
      <c r="G42" s="34"/>
      <c r="H42" s="34"/>
      <c r="I42" s="34"/>
      <c r="J42" s="34"/>
      <c r="K42" s="34"/>
      <c r="L42" s="34"/>
      <c r="M42" s="34"/>
      <c r="N42" s="38"/>
    </row>
    <row r="43" spans="1:14" s="4" customFormat="1" ht="30.75" customHeight="1" thickBot="1">
      <c r="A43" s="172" t="s">
        <v>140</v>
      </c>
      <c r="B43" s="176" t="s">
        <v>363</v>
      </c>
      <c r="C43" s="176">
        <v>2015</v>
      </c>
      <c r="D43" s="176">
        <v>2016</v>
      </c>
      <c r="E43" s="176">
        <v>2017</v>
      </c>
      <c r="F43" s="177" t="s">
        <v>4</v>
      </c>
      <c r="N43" s="38"/>
    </row>
    <row r="44" spans="1:14" s="4" customFormat="1" ht="15.75">
      <c r="A44" s="178" t="s">
        <v>6</v>
      </c>
      <c r="B44" s="75">
        <v>32.732394366197184</v>
      </c>
      <c r="C44" s="69">
        <v>0.9859154929577465</v>
      </c>
      <c r="D44" s="74">
        <v>3.23943661971831</v>
      </c>
      <c r="E44" s="74">
        <v>6.6197183098591559</v>
      </c>
      <c r="F44" s="182" t="s">
        <v>9</v>
      </c>
      <c r="N44" s="38"/>
    </row>
    <row r="45" spans="1:14" s="4" customFormat="1" ht="15.75">
      <c r="A45" s="179" t="s">
        <v>10</v>
      </c>
      <c r="B45" s="72">
        <v>5458.6497727840379</v>
      </c>
      <c r="C45" s="67">
        <v>16691.599999999999</v>
      </c>
      <c r="D45" s="70">
        <v>12963.924999999997</v>
      </c>
      <c r="E45" s="70">
        <v>13955.5</v>
      </c>
      <c r="F45" s="183" t="s">
        <v>13</v>
      </c>
      <c r="N45" s="38"/>
    </row>
    <row r="46" spans="1:14" s="4" customFormat="1" ht="15.75">
      <c r="A46" s="179" t="s">
        <v>14</v>
      </c>
      <c r="B46" s="72">
        <v>13.617021276595745</v>
      </c>
      <c r="C46" s="67">
        <v>3190.9574468085107</v>
      </c>
      <c r="D46" s="70">
        <v>-880.05319148936167</v>
      </c>
      <c r="E46" s="70">
        <v>228.98936170212764</v>
      </c>
      <c r="F46" s="183" t="s">
        <v>16</v>
      </c>
      <c r="N46" s="38"/>
    </row>
    <row r="47" spans="1:14" s="4" customFormat="1" ht="15.75">
      <c r="A47" s="179" t="s">
        <v>17</v>
      </c>
      <c r="B47" s="72">
        <v>30.42923782437839</v>
      </c>
      <c r="C47" s="67">
        <v>31.096667303893458</v>
      </c>
      <c r="D47" s="70">
        <v>241.61636225384495</v>
      </c>
      <c r="E47" s="70">
        <v>57.451667234983518</v>
      </c>
      <c r="F47" s="183" t="s">
        <v>19</v>
      </c>
      <c r="N47" s="38"/>
    </row>
    <row r="48" spans="1:14" s="4" customFormat="1" ht="15.75">
      <c r="A48" s="179" t="s">
        <v>20</v>
      </c>
      <c r="B48" s="72">
        <v>85.222283599355904</v>
      </c>
      <c r="C48" s="67">
        <v>103.21839576959546</v>
      </c>
      <c r="D48" s="70">
        <v>46</v>
      </c>
      <c r="E48" s="70">
        <v>-4</v>
      </c>
      <c r="F48" s="183" t="s">
        <v>22</v>
      </c>
      <c r="N48" s="38"/>
    </row>
    <row r="49" spans="1:14" s="4" customFormat="1" ht="15.75">
      <c r="A49" s="179" t="s">
        <v>225</v>
      </c>
      <c r="B49" s="72"/>
      <c r="C49" s="67"/>
      <c r="D49" s="70"/>
      <c r="E49" s="70"/>
      <c r="F49" s="183" t="s">
        <v>28</v>
      </c>
      <c r="N49" s="38"/>
    </row>
    <row r="50" spans="1:14" s="4" customFormat="1" ht="15.75">
      <c r="A50" s="179" t="s">
        <v>23</v>
      </c>
      <c r="B50" s="72"/>
      <c r="C50" s="67"/>
      <c r="D50" s="70"/>
      <c r="E50" s="70"/>
      <c r="F50" s="183" t="s">
        <v>26</v>
      </c>
      <c r="N50" s="38"/>
    </row>
    <row r="51" spans="1:14" s="4" customFormat="1" ht="15.75">
      <c r="A51" s="179" t="s">
        <v>29</v>
      </c>
      <c r="B51" s="72">
        <v>4415.6000000000004</v>
      </c>
      <c r="C51" s="67">
        <v>5390</v>
      </c>
      <c r="D51" s="70">
        <v>8936</v>
      </c>
      <c r="E51" s="70">
        <v>5625</v>
      </c>
      <c r="F51" s="183" t="s">
        <v>32</v>
      </c>
      <c r="N51" s="38"/>
    </row>
    <row r="52" spans="1:14" s="4" customFormat="1" ht="15.75">
      <c r="A52" s="179" t="s">
        <v>33</v>
      </c>
      <c r="B52" s="72"/>
      <c r="C52" s="67"/>
      <c r="D52" s="70"/>
      <c r="E52" s="70"/>
      <c r="F52" s="183" t="s">
        <v>36</v>
      </c>
      <c r="N52" s="38"/>
    </row>
    <row r="53" spans="1:14" s="4" customFormat="1" ht="15.75">
      <c r="A53" s="179" t="s">
        <v>37</v>
      </c>
      <c r="B53" s="72"/>
      <c r="C53" s="67"/>
      <c r="D53" s="70"/>
      <c r="E53" s="70"/>
      <c r="F53" s="183" t="s">
        <v>40</v>
      </c>
      <c r="N53" s="38"/>
    </row>
    <row r="54" spans="1:14" s="4" customFormat="1" ht="15.75">
      <c r="A54" s="179" t="s">
        <v>41</v>
      </c>
      <c r="B54" s="72"/>
      <c r="C54" s="67"/>
      <c r="D54" s="70"/>
      <c r="E54" s="70"/>
      <c r="F54" s="183" t="s">
        <v>106</v>
      </c>
      <c r="N54" s="38"/>
    </row>
    <row r="55" spans="1:14" s="4" customFormat="1" ht="15.75">
      <c r="A55" s="179" t="s">
        <v>45</v>
      </c>
      <c r="B55" s="72">
        <v>289.8</v>
      </c>
      <c r="C55" s="67">
        <v>147.69999999999999</v>
      </c>
      <c r="D55" s="70">
        <v>304.3</v>
      </c>
      <c r="E55" s="70">
        <v>77.8</v>
      </c>
      <c r="F55" s="183" t="s">
        <v>47</v>
      </c>
      <c r="N55" s="38"/>
    </row>
    <row r="56" spans="1:14" s="4" customFormat="1" ht="15.75">
      <c r="A56" s="179" t="s">
        <v>141</v>
      </c>
      <c r="B56" s="72">
        <v>1179.1105331599479</v>
      </c>
      <c r="C56" s="67">
        <v>335.50065019505848</v>
      </c>
      <c r="D56" s="70">
        <v>356.30689206762025</v>
      </c>
      <c r="E56" s="70">
        <v>396.02800000000002</v>
      </c>
      <c r="F56" s="183" t="s">
        <v>50</v>
      </c>
      <c r="N56" s="38"/>
    </row>
    <row r="57" spans="1:14" s="4" customFormat="1" ht="15.75">
      <c r="A57" s="179" t="s">
        <v>51</v>
      </c>
      <c r="B57" s="72">
        <v>24.912074422197172</v>
      </c>
      <c r="C57" s="67">
        <v>73.269820935706647</v>
      </c>
      <c r="D57" s="70">
        <v>-44.777319567498182</v>
      </c>
      <c r="E57" s="70">
        <v>-18.600000000000001</v>
      </c>
      <c r="F57" s="183" t="s">
        <v>53</v>
      </c>
      <c r="N57" s="38"/>
    </row>
    <row r="58" spans="1:14" s="4" customFormat="1" ht="15.75">
      <c r="A58" s="179" t="s">
        <v>54</v>
      </c>
      <c r="B58" s="72">
        <v>5716.318527953842</v>
      </c>
      <c r="C58" s="67">
        <v>4023.3516483516482</v>
      </c>
      <c r="D58" s="70">
        <v>7901.9230769230762</v>
      </c>
      <c r="E58" s="70">
        <v>1694.7802197802198</v>
      </c>
      <c r="F58" s="183" t="s">
        <v>56</v>
      </c>
      <c r="N58" s="38"/>
    </row>
    <row r="59" spans="1:14" s="4" customFormat="1" ht="15.75">
      <c r="A59" s="179" t="s">
        <v>57</v>
      </c>
      <c r="B59" s="72">
        <v>5916.7657727034157</v>
      </c>
      <c r="C59" s="67">
        <v>5367.1212783095043</v>
      </c>
      <c r="D59" s="70">
        <v>4527.9324722677466</v>
      </c>
      <c r="E59" s="70">
        <v>8112.394915099525</v>
      </c>
      <c r="F59" s="183" t="s">
        <v>59</v>
      </c>
      <c r="N59" s="38"/>
    </row>
    <row r="60" spans="1:14" s="4" customFormat="1" ht="15.75">
      <c r="A60" s="179" t="s">
        <v>60</v>
      </c>
      <c r="B60" s="72">
        <v>1137.0213781170273</v>
      </c>
      <c r="C60" s="67">
        <v>661.71610250922788</v>
      </c>
      <c r="D60" s="70">
        <v>641.90865137076378</v>
      </c>
      <c r="E60" s="70">
        <v>567.33299999999997</v>
      </c>
      <c r="F60" s="183" t="s">
        <v>62</v>
      </c>
      <c r="N60" s="38"/>
    </row>
    <row r="61" spans="1:14" s="4" customFormat="1" ht="15.75">
      <c r="A61" s="179" t="s">
        <v>63</v>
      </c>
      <c r="B61" s="72">
        <v>1089</v>
      </c>
      <c r="C61" s="67">
        <v>394.79899999999998</v>
      </c>
      <c r="D61" s="70">
        <v>440</v>
      </c>
      <c r="E61" s="70">
        <v>110</v>
      </c>
      <c r="F61" s="183" t="s">
        <v>65</v>
      </c>
      <c r="N61" s="38"/>
    </row>
    <row r="62" spans="1:14" s="4" customFormat="1" ht="15.75">
      <c r="A62" s="179" t="s">
        <v>66</v>
      </c>
      <c r="B62" s="72">
        <v>513.16</v>
      </c>
      <c r="C62" s="67">
        <v>181.7</v>
      </c>
      <c r="D62" s="70">
        <v>206.6</v>
      </c>
      <c r="E62" s="70">
        <v>199</v>
      </c>
      <c r="F62" s="183" t="s">
        <v>68</v>
      </c>
      <c r="N62" s="38"/>
    </row>
    <row r="63" spans="1:14" s="4" customFormat="1" ht="15.75">
      <c r="A63" s="179" t="s">
        <v>69</v>
      </c>
      <c r="B63" s="72">
        <v>388.43666428752903</v>
      </c>
      <c r="C63" s="67">
        <v>653.29500929319875</v>
      </c>
      <c r="D63" s="70">
        <v>579.6598413026212</v>
      </c>
      <c r="E63" s="70">
        <v>960.3799037893416</v>
      </c>
      <c r="F63" s="183" t="s">
        <v>71</v>
      </c>
      <c r="N63" s="38"/>
    </row>
    <row r="64" spans="1:14" s="4" customFormat="1" ht="15.75">
      <c r="A64" s="179" t="s">
        <v>72</v>
      </c>
      <c r="B64" s="72">
        <v>12.38</v>
      </c>
      <c r="C64" s="67">
        <v>0.21199999999999999</v>
      </c>
      <c r="D64" s="70">
        <v>1.0349999999999999</v>
      </c>
      <c r="E64" s="70">
        <v>9.6639999999999997</v>
      </c>
      <c r="F64" s="183" t="s">
        <v>75</v>
      </c>
      <c r="N64" s="38"/>
    </row>
    <row r="65" spans="1:14" s="4" customFormat="1" ht="16.5" thickBot="1">
      <c r="A65" s="179" t="s">
        <v>85</v>
      </c>
      <c r="B65" s="72">
        <v>30.919399999999996</v>
      </c>
      <c r="C65" s="67">
        <v>4.4290000000000003</v>
      </c>
      <c r="D65" s="70">
        <v>0.78700000000000003</v>
      </c>
      <c r="E65" s="70">
        <v>5.601</v>
      </c>
      <c r="F65" s="183" t="s">
        <v>86</v>
      </c>
      <c r="N65" s="38"/>
    </row>
    <row r="66" spans="1:14" s="4" customFormat="1" ht="16.5" thickBot="1">
      <c r="A66" s="181" t="s">
        <v>398</v>
      </c>
      <c r="B66" s="185">
        <f>SUM(B44:B65)</f>
        <v>26334.075060494524</v>
      </c>
      <c r="C66" s="185">
        <f>SUM(C44:C65)</f>
        <v>37250.952934969297</v>
      </c>
      <c r="D66" s="185">
        <f>SUM(D44:D65)</f>
        <v>36226.403221748529</v>
      </c>
      <c r="E66" s="185">
        <f>SUM(E44:E65)</f>
        <v>31983.941785916053</v>
      </c>
      <c r="F66" s="186" t="s">
        <v>266</v>
      </c>
      <c r="N66" s="38"/>
    </row>
    <row r="67" spans="1:14" s="4" customFormat="1" ht="16.5" thickBot="1">
      <c r="A67" s="181" t="s">
        <v>231</v>
      </c>
      <c r="B67" s="185">
        <v>1389971.1100506596</v>
      </c>
      <c r="C67" s="185">
        <v>1621889.9000849659</v>
      </c>
      <c r="D67" s="185">
        <v>1473283.2775245165</v>
      </c>
      <c r="E67" s="185">
        <v>1429972.1724006881</v>
      </c>
      <c r="F67" s="187" t="s">
        <v>245</v>
      </c>
      <c r="N67" s="38"/>
    </row>
    <row r="68" spans="1:14" s="4" customFormat="1" ht="15">
      <c r="A68" s="25" t="s">
        <v>399</v>
      </c>
      <c r="B68" s="25"/>
      <c r="C68" s="25"/>
      <c r="D68" s="38"/>
      <c r="E68" s="38"/>
      <c r="G68" s="38"/>
      <c r="H68" s="38"/>
      <c r="I68" s="38"/>
      <c r="J68" s="38"/>
      <c r="K68" s="38"/>
      <c r="L68" s="38"/>
      <c r="M68" s="38"/>
      <c r="N68" s="38"/>
    </row>
    <row r="69" spans="1:14" s="4" customFormat="1">
      <c r="A69" s="33" t="s">
        <v>142</v>
      </c>
      <c r="B69" s="38"/>
      <c r="C69" s="38"/>
      <c r="D69" s="38"/>
      <c r="E69" s="38"/>
      <c r="G69" s="38"/>
      <c r="H69" s="38"/>
      <c r="I69" s="38"/>
      <c r="J69" s="38"/>
      <c r="K69" s="38"/>
      <c r="L69" s="38"/>
      <c r="M69" s="38"/>
      <c r="N69" s="38"/>
    </row>
    <row r="70" spans="1:14" s="4" customFormat="1">
      <c r="A70" s="38"/>
      <c r="B70" s="38"/>
      <c r="C70" s="38"/>
      <c r="D70" s="38"/>
      <c r="E70" s="38"/>
      <c r="G70" s="38"/>
      <c r="H70" s="38"/>
      <c r="I70" s="38"/>
      <c r="J70" s="38"/>
      <c r="K70" s="38"/>
      <c r="L70" s="38"/>
      <c r="M70" s="38"/>
      <c r="N70" s="38"/>
    </row>
    <row r="71" spans="1:14" s="4" customFormat="1" hidden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s="4" customFormat="1" ht="27.75" customHeight="1">
      <c r="A72" s="330" t="s">
        <v>367</v>
      </c>
      <c r="B72" s="330"/>
      <c r="C72" s="330"/>
      <c r="D72" s="330"/>
      <c r="E72" s="330"/>
      <c r="F72" s="34"/>
      <c r="G72" s="34"/>
      <c r="H72" s="34"/>
      <c r="I72" s="34"/>
      <c r="J72" s="34"/>
      <c r="K72" s="34"/>
      <c r="L72" s="34"/>
      <c r="M72" s="34"/>
      <c r="N72" s="38"/>
    </row>
    <row r="73" spans="1:14" s="4" customFormat="1" ht="16.5" customHeight="1">
      <c r="A73" s="331" t="s">
        <v>366</v>
      </c>
      <c r="B73" s="331"/>
      <c r="C73" s="331"/>
      <c r="D73" s="331"/>
      <c r="E73" s="331"/>
      <c r="F73" s="331"/>
      <c r="G73" s="34"/>
      <c r="H73" s="34"/>
      <c r="I73" s="34"/>
      <c r="J73" s="34"/>
      <c r="K73" s="34"/>
      <c r="L73" s="34"/>
      <c r="M73" s="34"/>
      <c r="N73" s="38"/>
    </row>
    <row r="74" spans="1:14" s="4" customFormat="1" ht="16.5" customHeight="1" thickBot="1">
      <c r="A74" s="52" t="s">
        <v>234</v>
      </c>
      <c r="B74" s="34"/>
      <c r="C74" s="34"/>
      <c r="D74" s="34"/>
      <c r="E74" s="328" t="s">
        <v>129</v>
      </c>
      <c r="F74" s="328"/>
      <c r="G74" s="34"/>
      <c r="H74" s="34"/>
      <c r="I74" s="34"/>
      <c r="J74" s="34"/>
      <c r="K74" s="34"/>
      <c r="L74" s="34"/>
      <c r="M74" s="34"/>
      <c r="N74" s="38"/>
    </row>
    <row r="75" spans="1:14" s="4" customFormat="1" ht="37.5" customHeight="1" thickBot="1">
      <c r="A75" s="172" t="s">
        <v>140</v>
      </c>
      <c r="B75" s="176" t="s">
        <v>363</v>
      </c>
      <c r="C75" s="176">
        <v>2015</v>
      </c>
      <c r="D75" s="176">
        <v>2016</v>
      </c>
      <c r="E75" s="176">
        <v>2017</v>
      </c>
      <c r="F75" s="177" t="s">
        <v>4</v>
      </c>
      <c r="N75" s="38"/>
    </row>
    <row r="76" spans="1:14" s="4" customFormat="1" ht="15.75">
      <c r="A76" s="178" t="s">
        <v>6</v>
      </c>
      <c r="B76" s="75">
        <v>25244.33971830986</v>
      </c>
      <c r="C76" s="69">
        <v>30628.521126760523</v>
      </c>
      <c r="D76" s="74">
        <v>32162.507042253477</v>
      </c>
      <c r="E76" s="74">
        <v>33885.507042253477</v>
      </c>
      <c r="F76" s="182" t="s">
        <v>9</v>
      </c>
      <c r="N76" s="38"/>
    </row>
    <row r="77" spans="1:14" s="4" customFormat="1" ht="15.75">
      <c r="A77" s="179" t="s">
        <v>10</v>
      </c>
      <c r="B77" s="72">
        <v>81450.710933963928</v>
      </c>
      <c r="C77" s="67">
        <v>109974.87081857983</v>
      </c>
      <c r="D77" s="70">
        <v>119579.6440760032</v>
      </c>
      <c r="E77" s="70">
        <v>129933.86750924571</v>
      </c>
      <c r="F77" s="183" t="s">
        <v>13</v>
      </c>
      <c r="N77" s="38"/>
    </row>
    <row r="78" spans="1:14" s="4" customFormat="1" ht="15.75">
      <c r="A78" s="179" t="s">
        <v>14</v>
      </c>
      <c r="B78" s="72">
        <v>22942.446808510638</v>
      </c>
      <c r="C78" s="67">
        <v>25811.968085106382</v>
      </c>
      <c r="D78" s="70">
        <v>26055.319148936167</v>
      </c>
      <c r="E78" s="70">
        <v>26574.202127659573</v>
      </c>
      <c r="F78" s="183" t="s">
        <v>16</v>
      </c>
      <c r="N78" s="38"/>
    </row>
    <row r="79" spans="1:14" s="4" customFormat="1" ht="15.75">
      <c r="A79" s="179" t="s">
        <v>17</v>
      </c>
      <c r="B79" s="72">
        <v>32169.232135548391</v>
      </c>
      <c r="C79" s="67">
        <v>31771.566359923236</v>
      </c>
      <c r="D79" s="70">
        <v>29288.126897259393</v>
      </c>
      <c r="E79" s="70">
        <v>28725.394501382787</v>
      </c>
      <c r="F79" s="183" t="s">
        <v>19</v>
      </c>
      <c r="N79" s="38"/>
    </row>
    <row r="80" spans="1:14" s="4" customFormat="1" ht="15.75">
      <c r="A80" s="179" t="s">
        <v>20</v>
      </c>
      <c r="B80" s="72">
        <v>23482.642264054153</v>
      </c>
      <c r="C80" s="67">
        <v>26232.289209985611</v>
      </c>
      <c r="D80" s="70">
        <v>27871</v>
      </c>
      <c r="E80" s="70">
        <v>29053</v>
      </c>
      <c r="F80" s="183" t="s">
        <v>22</v>
      </c>
      <c r="N80" s="38"/>
    </row>
    <row r="81" spans="1:14" s="4" customFormat="1" ht="15.75">
      <c r="A81" s="179" t="s">
        <v>225</v>
      </c>
      <c r="B81" s="72">
        <v>86.860600000000005</v>
      </c>
      <c r="C81" s="67">
        <v>107.071</v>
      </c>
      <c r="D81" s="70">
        <v>115.086</v>
      </c>
      <c r="E81" s="70">
        <v>123.694</v>
      </c>
      <c r="F81" s="183" t="s">
        <v>28</v>
      </c>
      <c r="N81" s="38"/>
    </row>
    <row r="82" spans="1:14" s="4" customFormat="1" ht="15.75">
      <c r="A82" s="179" t="s">
        <v>23</v>
      </c>
      <c r="B82" s="72">
        <v>1151.8728135423401</v>
      </c>
      <c r="C82" s="67">
        <v>1629.4818422237227</v>
      </c>
      <c r="D82" s="70">
        <v>1789.4778302948459</v>
      </c>
      <c r="E82" s="70">
        <v>1954.4845824893091</v>
      </c>
      <c r="F82" s="183" t="s">
        <v>26</v>
      </c>
      <c r="N82" s="38"/>
    </row>
    <row r="83" spans="1:14" s="4" customFormat="1" ht="15.75">
      <c r="A83" s="179" t="s">
        <v>29</v>
      </c>
      <c r="B83" s="72">
        <v>197194.78399999999</v>
      </c>
      <c r="C83" s="67">
        <v>224049.86666666667</v>
      </c>
      <c r="D83" s="70">
        <v>231502.4</v>
      </c>
      <c r="E83" s="70">
        <v>232227.73333333334</v>
      </c>
      <c r="F83" s="183" t="s">
        <v>32</v>
      </c>
      <c r="N83" s="38"/>
    </row>
    <row r="84" spans="1:14" s="4" customFormat="1" ht="15.75">
      <c r="A84" s="179" t="s">
        <v>33</v>
      </c>
      <c r="B84" s="72">
        <v>19390.101396289705</v>
      </c>
      <c r="C84" s="67">
        <v>24403.689713301566</v>
      </c>
      <c r="D84" s="70">
        <v>25467.457248637438</v>
      </c>
      <c r="E84" s="70">
        <v>26532.755730056113</v>
      </c>
      <c r="F84" s="183" t="s">
        <v>36</v>
      </c>
      <c r="N84" s="38"/>
    </row>
    <row r="85" spans="1:14" s="4" customFormat="1" ht="15.75">
      <c r="A85" s="179" t="s">
        <v>143</v>
      </c>
      <c r="B85" s="72">
        <v>10582.075399999998</v>
      </c>
      <c r="C85" s="67">
        <v>10742.907999999999</v>
      </c>
      <c r="D85" s="70">
        <v>10742.907999999999</v>
      </c>
      <c r="E85" s="70">
        <v>10742.907999999999</v>
      </c>
      <c r="F85" s="183" t="s">
        <v>40</v>
      </c>
      <c r="N85" s="38"/>
    </row>
    <row r="86" spans="1:14" s="4" customFormat="1" ht="15.75">
      <c r="A86" s="179" t="s">
        <v>41</v>
      </c>
      <c r="B86" s="72">
        <v>867.58800000000008</v>
      </c>
      <c r="C86" s="67">
        <v>1597.52</v>
      </c>
      <c r="D86" s="70">
        <v>1931.52</v>
      </c>
      <c r="E86" s="70">
        <v>2315.52</v>
      </c>
      <c r="F86" s="183" t="s">
        <v>106</v>
      </c>
      <c r="N86" s="38"/>
    </row>
    <row r="87" spans="1:14" s="4" customFormat="1" ht="15.75">
      <c r="A87" s="179" t="s">
        <v>45</v>
      </c>
      <c r="B87" s="72">
        <v>10263.383599999999</v>
      </c>
      <c r="C87" s="67">
        <v>10128</v>
      </c>
      <c r="D87" s="70">
        <v>10128</v>
      </c>
      <c r="E87" s="70">
        <v>10128</v>
      </c>
      <c r="F87" s="183" t="s">
        <v>47</v>
      </c>
      <c r="N87" s="38"/>
    </row>
    <row r="88" spans="1:14" s="4" customFormat="1" ht="15.75">
      <c r="A88" s="179" t="s">
        <v>141</v>
      </c>
      <c r="B88" s="72">
        <v>18010.861800000002</v>
      </c>
      <c r="C88" s="67">
        <v>18708.374</v>
      </c>
      <c r="D88" s="70">
        <v>20388.477999999999</v>
      </c>
      <c r="E88" s="70">
        <v>22255.88</v>
      </c>
      <c r="F88" s="183" t="s">
        <v>50</v>
      </c>
      <c r="N88" s="38"/>
    </row>
    <row r="89" spans="1:14" s="4" customFormat="1" ht="15.75">
      <c r="A89" s="179" t="s">
        <v>51</v>
      </c>
      <c r="B89" s="72">
        <v>2357.06</v>
      </c>
      <c r="C89" s="67">
        <v>2511</v>
      </c>
      <c r="D89" s="70">
        <v>2660</v>
      </c>
      <c r="E89" s="70">
        <v>2703</v>
      </c>
      <c r="F89" s="183" t="s">
        <v>53</v>
      </c>
      <c r="N89" s="38"/>
    </row>
    <row r="90" spans="1:14" s="4" customFormat="1" ht="15.75">
      <c r="A90" s="179" t="s">
        <v>54</v>
      </c>
      <c r="B90" s="72">
        <v>31424.216999999997</v>
      </c>
      <c r="C90" s="67">
        <v>33169.228000000003</v>
      </c>
      <c r="D90" s="70">
        <v>33943.129098901103</v>
      </c>
      <c r="E90" s="70">
        <v>34929.118109890114</v>
      </c>
      <c r="F90" s="183" t="s">
        <v>56</v>
      </c>
      <c r="N90" s="38"/>
    </row>
    <row r="91" spans="1:14" s="4" customFormat="1" ht="15.75">
      <c r="A91" s="179" t="s">
        <v>57</v>
      </c>
      <c r="B91" s="72">
        <v>15406.77288887985</v>
      </c>
      <c r="C91" s="67">
        <v>14620.570633500298</v>
      </c>
      <c r="D91" s="70">
        <v>14968.273111219991</v>
      </c>
      <c r="E91" s="70">
        <v>15166.853753106874</v>
      </c>
      <c r="F91" s="183" t="s">
        <v>59</v>
      </c>
      <c r="N91" s="38"/>
    </row>
    <row r="92" spans="1:14" s="4" customFormat="1" ht="15.75">
      <c r="A92" s="179" t="s">
        <v>60</v>
      </c>
      <c r="B92" s="72">
        <v>50307.325257069409</v>
      </c>
      <c r="C92" s="67">
        <v>58454.822034937955</v>
      </c>
      <c r="D92" s="70">
        <v>61065.003991792146</v>
      </c>
      <c r="E92" s="70">
        <v>63692.964</v>
      </c>
      <c r="F92" s="183" t="s">
        <v>62</v>
      </c>
      <c r="N92" s="38"/>
    </row>
    <row r="93" spans="1:14" s="4" customFormat="1" ht="15.75">
      <c r="A93" s="179" t="s">
        <v>63</v>
      </c>
      <c r="B93" s="72">
        <v>17470.377</v>
      </c>
      <c r="C93" s="67">
        <v>18461.897000000001</v>
      </c>
      <c r="D93" s="70">
        <v>18461.897000000001</v>
      </c>
      <c r="E93" s="70">
        <v>18461.897000000001</v>
      </c>
      <c r="F93" s="183" t="s">
        <v>65</v>
      </c>
      <c r="N93" s="38"/>
    </row>
    <row r="94" spans="1:14" s="4" customFormat="1" ht="15.75">
      <c r="A94" s="179" t="s">
        <v>66</v>
      </c>
      <c r="B94" s="72">
        <v>78945.5</v>
      </c>
      <c r="C94" s="67">
        <v>94307</v>
      </c>
      <c r="D94" s="70">
        <v>102324</v>
      </c>
      <c r="E94" s="70">
        <v>109660</v>
      </c>
      <c r="F94" s="183" t="s">
        <v>68</v>
      </c>
      <c r="N94" s="38"/>
    </row>
    <row r="95" spans="1:14" s="4" customFormat="1" ht="15.75">
      <c r="A95" s="179" t="s">
        <v>69</v>
      </c>
      <c r="B95" s="72">
        <v>47570.23998692134</v>
      </c>
      <c r="C95" s="67">
        <v>49670.523919681829</v>
      </c>
      <c r="D95" s="70">
        <v>54784.222344610978</v>
      </c>
      <c r="E95" s="70">
        <v>62663.788973930437</v>
      </c>
      <c r="F95" s="183" t="s">
        <v>71</v>
      </c>
      <c r="N95" s="38"/>
    </row>
    <row r="96" spans="1:14" s="4" customFormat="1" ht="15.75">
      <c r="A96" s="179" t="s">
        <v>72</v>
      </c>
      <c r="B96" s="72">
        <v>4226.8530000000001</v>
      </c>
      <c r="C96" s="67">
        <v>6478.3519999999999</v>
      </c>
      <c r="D96" s="70">
        <v>6749.55</v>
      </c>
      <c r="E96" s="70">
        <v>7079.1660000000002</v>
      </c>
      <c r="F96" s="183" t="s">
        <v>75</v>
      </c>
      <c r="N96" s="38"/>
    </row>
    <row r="97" spans="1:14" s="4" customFormat="1" ht="16.5" thickBot="1">
      <c r="A97" s="180" t="s">
        <v>85</v>
      </c>
      <c r="B97" s="73">
        <v>4024.1647599999997</v>
      </c>
      <c r="C97" s="68">
        <v>3425.9917</v>
      </c>
      <c r="D97" s="71">
        <v>2864.9917</v>
      </c>
      <c r="E97" s="71">
        <v>2595.1417000000001</v>
      </c>
      <c r="F97" s="184" t="s">
        <v>86</v>
      </c>
      <c r="N97" s="38"/>
    </row>
    <row r="98" spans="1:14" s="4" customFormat="1" ht="16.5" thickBot="1">
      <c r="A98" s="181" t="s">
        <v>398</v>
      </c>
      <c r="B98" s="185">
        <f>SUM(B75:B97)</f>
        <v>694569.40936308948</v>
      </c>
      <c r="C98" s="185">
        <f>SUM(C75:C97)</f>
        <v>798900.51211066754</v>
      </c>
      <c r="D98" s="185">
        <f>SUM(D75:D97)</f>
        <v>836858.99148990866</v>
      </c>
      <c r="E98" s="185">
        <f>SUM(E75:E97)</f>
        <v>873421.87636334787</v>
      </c>
      <c r="F98" s="186" t="s">
        <v>266</v>
      </c>
      <c r="N98" s="38"/>
    </row>
    <row r="99" spans="1:14" s="4" customFormat="1" ht="16.5" thickBot="1">
      <c r="A99" s="181" t="s">
        <v>231</v>
      </c>
      <c r="B99" s="185">
        <v>22861460.802299</v>
      </c>
      <c r="C99" s="185">
        <v>25664955.033152599</v>
      </c>
      <c r="D99" s="185">
        <v>27663090.863799501</v>
      </c>
      <c r="E99" s="185">
        <v>31524355.726652343</v>
      </c>
      <c r="F99" s="187" t="s">
        <v>245</v>
      </c>
      <c r="N99" s="38"/>
    </row>
    <row r="100" spans="1:14" s="4" customFormat="1" ht="15">
      <c r="A100" s="25" t="s">
        <v>399</v>
      </c>
      <c r="B100" s="25"/>
      <c r="C100" s="25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s="4" customFormat="1">
      <c r="A101" s="33" t="s">
        <v>142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s="4" customForma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s="4" customForma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  <row r="104" spans="1:14" s="4" customFormat="1" ht="28.5" customHeight="1">
      <c r="A104" s="330" t="s">
        <v>369</v>
      </c>
      <c r="B104" s="330"/>
      <c r="C104" s="330"/>
      <c r="D104" s="330"/>
      <c r="E104" s="330"/>
      <c r="F104" s="330"/>
      <c r="G104" s="34"/>
      <c r="H104" s="34"/>
      <c r="I104" s="34"/>
      <c r="J104" s="34"/>
      <c r="K104" s="34"/>
      <c r="L104" s="34"/>
      <c r="M104" s="34"/>
      <c r="N104" s="38"/>
    </row>
    <row r="105" spans="1:14" s="4" customFormat="1" ht="15.75" customHeight="1">
      <c r="A105" s="331" t="s">
        <v>368</v>
      </c>
      <c r="B105" s="331"/>
      <c r="C105" s="331"/>
      <c r="D105" s="331"/>
      <c r="E105" s="331"/>
      <c r="F105" s="331"/>
      <c r="G105" s="34"/>
      <c r="H105" s="34"/>
      <c r="I105" s="34"/>
      <c r="J105" s="34"/>
      <c r="K105" s="34"/>
      <c r="L105" s="34"/>
      <c r="M105" s="34"/>
      <c r="N105" s="38"/>
    </row>
    <row r="106" spans="1:14" s="4" customFormat="1" ht="15.75" customHeight="1" thickBot="1">
      <c r="A106" s="52" t="s">
        <v>234</v>
      </c>
      <c r="B106" s="34"/>
      <c r="C106" s="34"/>
      <c r="D106" s="34"/>
      <c r="E106" s="328" t="s">
        <v>129</v>
      </c>
      <c r="F106" s="328"/>
      <c r="G106" s="34"/>
      <c r="H106" s="34"/>
      <c r="I106" s="34"/>
      <c r="J106" s="34"/>
      <c r="K106" s="34"/>
      <c r="L106" s="34"/>
      <c r="M106" s="34"/>
      <c r="N106" s="38"/>
    </row>
    <row r="107" spans="1:14" s="4" customFormat="1" ht="32.25" thickBot="1">
      <c r="A107" s="172" t="s">
        <v>140</v>
      </c>
      <c r="B107" s="176" t="s">
        <v>363</v>
      </c>
      <c r="C107" s="176">
        <v>2015</v>
      </c>
      <c r="D107" s="176">
        <v>2016</v>
      </c>
      <c r="E107" s="176">
        <v>2017</v>
      </c>
      <c r="F107" s="177" t="s">
        <v>4</v>
      </c>
      <c r="N107" s="38"/>
    </row>
    <row r="108" spans="1:14" s="4" customFormat="1" ht="15.75">
      <c r="A108" s="178" t="s">
        <v>6</v>
      </c>
      <c r="B108" s="75">
        <v>523.91549295774644</v>
      </c>
      <c r="C108" s="69">
        <v>609.29577464788656</v>
      </c>
      <c r="D108" s="74">
        <v>612.53521126760472</v>
      </c>
      <c r="E108" s="74">
        <v>619.01408450704139</v>
      </c>
      <c r="F108" s="182" t="s">
        <v>9</v>
      </c>
      <c r="N108" s="38"/>
    </row>
    <row r="109" spans="1:14" s="4" customFormat="1" ht="15.75">
      <c r="A109" s="179" t="s">
        <v>10</v>
      </c>
      <c r="B109" s="72">
        <v>64702.486799999999</v>
      </c>
      <c r="C109" s="67">
        <v>97529.838000000003</v>
      </c>
      <c r="D109" s="70">
        <v>110493.76300000001</v>
      </c>
      <c r="E109" s="70">
        <v>124449.26300000001</v>
      </c>
      <c r="F109" s="183" t="s">
        <v>13</v>
      </c>
      <c r="N109" s="38"/>
    </row>
    <row r="110" spans="1:14" s="4" customFormat="1" ht="15.75">
      <c r="A110" s="179" t="s">
        <v>14</v>
      </c>
      <c r="B110" s="72">
        <v>13313.617021276596</v>
      </c>
      <c r="C110" s="67">
        <v>19884.308510638297</v>
      </c>
      <c r="D110" s="70">
        <v>19004.255319148939</v>
      </c>
      <c r="E110" s="70">
        <v>19233.244680851065</v>
      </c>
      <c r="F110" s="183" t="s">
        <v>16</v>
      </c>
      <c r="N110" s="38"/>
    </row>
    <row r="111" spans="1:14" s="4" customFormat="1" ht="15.75">
      <c r="A111" s="179" t="s">
        <v>17</v>
      </c>
      <c r="B111" s="72">
        <v>295.1118238962743</v>
      </c>
      <c r="C111" s="67">
        <v>291.32424585404266</v>
      </c>
      <c r="D111" s="70">
        <v>463.89328316730081</v>
      </c>
      <c r="E111" s="70">
        <v>497.80380673499263</v>
      </c>
      <c r="F111" s="183" t="s">
        <v>19</v>
      </c>
      <c r="N111" s="38"/>
    </row>
    <row r="112" spans="1:14" s="4" customFormat="1" ht="15.75">
      <c r="A112" s="179" t="s">
        <v>20</v>
      </c>
      <c r="B112" s="72">
        <v>1803.783479212801</v>
      </c>
      <c r="C112" s="67">
        <v>1821.5689777663747</v>
      </c>
      <c r="D112" s="70">
        <v>1868</v>
      </c>
      <c r="E112" s="70">
        <v>1893</v>
      </c>
      <c r="F112" s="183" t="s">
        <v>22</v>
      </c>
      <c r="N112" s="38"/>
    </row>
    <row r="113" spans="1:14" s="4" customFormat="1" ht="15.75">
      <c r="A113" s="179" t="s">
        <v>225</v>
      </c>
      <c r="B113" s="72"/>
      <c r="C113" s="67"/>
      <c r="D113" s="70"/>
      <c r="E113" s="70"/>
      <c r="F113" s="183" t="s">
        <v>28</v>
      </c>
      <c r="N113" s="38"/>
    </row>
    <row r="114" spans="1:14" s="4" customFormat="1" ht="15.75">
      <c r="A114" s="179" t="s">
        <v>23</v>
      </c>
      <c r="B114" s="72"/>
      <c r="C114" s="67"/>
      <c r="D114" s="70"/>
      <c r="E114" s="70"/>
      <c r="F114" s="183" t="s">
        <v>26</v>
      </c>
      <c r="N114" s="38"/>
    </row>
    <row r="115" spans="1:14" s="4" customFormat="1" ht="15.75">
      <c r="A115" s="179" t="s">
        <v>29</v>
      </c>
      <c r="B115" s="72">
        <v>34969.379200000003</v>
      </c>
      <c r="C115" s="67">
        <v>63120.533333333333</v>
      </c>
      <c r="D115" s="70">
        <v>73972.800000000003</v>
      </c>
      <c r="E115" s="70">
        <v>79597.600000000006</v>
      </c>
      <c r="F115" s="183" t="s">
        <v>32</v>
      </c>
      <c r="N115" s="38"/>
    </row>
    <row r="116" spans="1:14" s="4" customFormat="1" ht="15.75">
      <c r="A116" s="179" t="s">
        <v>33</v>
      </c>
      <c r="B116" s="72"/>
      <c r="C116" s="67"/>
      <c r="D116" s="70"/>
      <c r="E116" s="70"/>
      <c r="F116" s="183" t="s">
        <v>36</v>
      </c>
      <c r="N116" s="38"/>
    </row>
    <row r="117" spans="1:14" s="4" customFormat="1" ht="15.75">
      <c r="A117" s="179" t="s">
        <v>37</v>
      </c>
      <c r="B117" s="72"/>
      <c r="C117" s="67"/>
      <c r="D117" s="70"/>
      <c r="E117" s="70"/>
      <c r="F117" s="183" t="s">
        <v>40</v>
      </c>
      <c r="N117" s="38"/>
    </row>
    <row r="118" spans="1:14" s="4" customFormat="1" ht="15.75">
      <c r="A118" s="179" t="s">
        <v>41</v>
      </c>
      <c r="B118" s="72"/>
      <c r="C118" s="67"/>
      <c r="D118" s="70"/>
      <c r="E118" s="70"/>
      <c r="F118" s="183" t="s">
        <v>106</v>
      </c>
      <c r="N118" s="38"/>
    </row>
    <row r="119" spans="1:14" s="4" customFormat="1" ht="15.75">
      <c r="A119" s="179" t="s">
        <v>45</v>
      </c>
      <c r="B119" s="72">
        <v>1357.64</v>
      </c>
      <c r="C119" s="67">
        <v>2103.7999999999997</v>
      </c>
      <c r="D119" s="70">
        <v>2408.1</v>
      </c>
      <c r="E119" s="70">
        <v>2485.9</v>
      </c>
      <c r="F119" s="183" t="s">
        <v>47</v>
      </c>
      <c r="N119" s="38"/>
    </row>
    <row r="120" spans="1:14" s="4" customFormat="1" ht="15.75">
      <c r="A120" s="179" t="s">
        <v>141</v>
      </c>
      <c r="B120" s="72">
        <v>4949.1525999999994</v>
      </c>
      <c r="C120" s="67">
        <v>7529.0529999999999</v>
      </c>
      <c r="D120" s="70">
        <v>7885.36</v>
      </c>
      <c r="E120" s="70">
        <v>8281.3880000000008</v>
      </c>
      <c r="F120" s="183" t="s">
        <v>50</v>
      </c>
      <c r="N120" s="38"/>
    </row>
    <row r="121" spans="1:14" s="4" customFormat="1" ht="15.75">
      <c r="A121" s="179" t="s">
        <v>51</v>
      </c>
      <c r="B121" s="72">
        <v>238.8</v>
      </c>
      <c r="C121" s="67">
        <v>444.8</v>
      </c>
      <c r="D121" s="70">
        <v>400</v>
      </c>
      <c r="E121" s="70">
        <v>422</v>
      </c>
      <c r="F121" s="183" t="s">
        <v>53</v>
      </c>
      <c r="N121" s="38"/>
    </row>
    <row r="122" spans="1:14" s="4" customFormat="1" ht="15.75">
      <c r="A122" s="179" t="s">
        <v>54</v>
      </c>
      <c r="B122" s="72">
        <v>26294.092800000002</v>
      </c>
      <c r="C122" s="67">
        <v>43286.733</v>
      </c>
      <c r="D122" s="70">
        <v>51188.656076923078</v>
      </c>
      <c r="E122" s="70">
        <v>52883.436296703301</v>
      </c>
      <c r="F122" s="183" t="s">
        <v>56</v>
      </c>
      <c r="N122" s="38"/>
    </row>
    <row r="123" spans="1:14" s="4" customFormat="1" ht="15.75">
      <c r="A123" s="179" t="s">
        <v>57</v>
      </c>
      <c r="B123" s="72">
        <v>32585.290222771408</v>
      </c>
      <c r="C123" s="67">
        <v>31559.237852215498</v>
      </c>
      <c r="D123" s="70">
        <v>30227.982671892856</v>
      </c>
      <c r="E123" s="70">
        <v>30623.964563380279</v>
      </c>
      <c r="F123" s="183" t="s">
        <v>59</v>
      </c>
      <c r="N123" s="38"/>
    </row>
    <row r="124" spans="1:14" s="4" customFormat="1" ht="15.75">
      <c r="A124" s="179" t="s">
        <v>60</v>
      </c>
      <c r="B124" s="72">
        <v>9239.2634264828466</v>
      </c>
      <c r="C124" s="67">
        <v>12691.155253008561</v>
      </c>
      <c r="D124" s="70">
        <v>13333.063904379324</v>
      </c>
      <c r="E124" s="70">
        <v>13900.397000000001</v>
      </c>
      <c r="F124" s="183" t="s">
        <v>62</v>
      </c>
      <c r="N124" s="38"/>
    </row>
    <row r="125" spans="1:14" s="4" customFormat="1" ht="15.75">
      <c r="A125" s="179" t="s">
        <v>66</v>
      </c>
      <c r="B125" s="72">
        <v>6246.4800000000005</v>
      </c>
      <c r="C125" s="67">
        <v>7020</v>
      </c>
      <c r="D125" s="70">
        <v>7227</v>
      </c>
      <c r="E125" s="70">
        <v>7426</v>
      </c>
      <c r="F125" s="183" t="s">
        <v>68</v>
      </c>
      <c r="N125" s="38"/>
    </row>
    <row r="126" spans="1:14" s="4" customFormat="1" ht="15.75">
      <c r="A126" s="179" t="s">
        <v>69</v>
      </c>
      <c r="B126" s="72">
        <v>2558.7021208953629</v>
      </c>
      <c r="C126" s="67">
        <v>4557.2650090352026</v>
      </c>
      <c r="D126" s="70">
        <v>5203.3478605388273</v>
      </c>
      <c r="E126" s="70">
        <v>5891.5691763979521</v>
      </c>
      <c r="F126" s="183" t="s">
        <v>71</v>
      </c>
      <c r="N126" s="38"/>
    </row>
    <row r="127" spans="1:14" s="4" customFormat="1" ht="15.75">
      <c r="A127" s="179" t="s">
        <v>72</v>
      </c>
      <c r="B127" s="72">
        <v>40.860799999999998</v>
      </c>
      <c r="C127" s="67">
        <v>73.66</v>
      </c>
      <c r="D127" s="70">
        <v>74.694999999999993</v>
      </c>
      <c r="E127" s="70">
        <v>84.358999999999995</v>
      </c>
      <c r="F127" s="183" t="s">
        <v>75</v>
      </c>
      <c r="N127" s="38"/>
    </row>
    <row r="128" spans="1:14" s="4" customFormat="1" ht="16.5" thickBot="1">
      <c r="A128" s="179" t="s">
        <v>85</v>
      </c>
      <c r="B128" s="72">
        <v>627.04079999999999</v>
      </c>
      <c r="C128" s="67">
        <v>658.95</v>
      </c>
      <c r="D128" s="70">
        <v>659.73599999999999</v>
      </c>
      <c r="E128" s="70">
        <v>665.33699999999999</v>
      </c>
      <c r="F128" s="183" t="s">
        <v>86</v>
      </c>
      <c r="N128" s="38"/>
    </row>
    <row r="129" spans="1:14" s="4" customFormat="1" ht="16.5" thickBot="1">
      <c r="A129" s="181" t="s">
        <v>398</v>
      </c>
      <c r="B129" s="185">
        <f>SUM(B108:B128)</f>
        <v>199745.61658749304</v>
      </c>
      <c r="C129" s="185">
        <f>SUM(C108:C128)</f>
        <v>293181.52295649919</v>
      </c>
      <c r="D129" s="185">
        <f>SUM(D108:D128)</f>
        <v>325023.18832731788</v>
      </c>
      <c r="E129" s="185">
        <f>SUM(E108:E128)</f>
        <v>348954.27660857461</v>
      </c>
      <c r="F129" s="186" t="s">
        <v>266</v>
      </c>
      <c r="N129" s="38"/>
    </row>
    <row r="130" spans="1:14" s="4" customFormat="1" ht="16.5" thickBot="1">
      <c r="A130" s="181" t="s">
        <v>231</v>
      </c>
      <c r="B130" s="185">
        <v>22861460.802299</v>
      </c>
      <c r="C130" s="185">
        <v>25664955.033152599</v>
      </c>
      <c r="D130" s="185">
        <v>27663090.863799501</v>
      </c>
      <c r="E130" s="185">
        <v>31524355.726652343</v>
      </c>
      <c r="F130" s="186" t="s">
        <v>245</v>
      </c>
      <c r="N130" s="38"/>
    </row>
    <row r="131" spans="1:14" s="4" customFormat="1" ht="15">
      <c r="A131" s="25" t="s">
        <v>399</v>
      </c>
      <c r="B131" s="25"/>
      <c r="C131" s="25"/>
      <c r="D131" s="38"/>
      <c r="E131" s="38"/>
      <c r="G131" s="38"/>
      <c r="H131" s="38"/>
      <c r="I131" s="38"/>
      <c r="J131" s="38"/>
      <c r="K131" s="38"/>
      <c r="L131" s="38"/>
      <c r="M131" s="38"/>
      <c r="N131" s="38"/>
    </row>
    <row r="132" spans="1:14" s="4" customFormat="1">
      <c r="A132" s="33" t="s">
        <v>142</v>
      </c>
      <c r="B132" s="38"/>
      <c r="C132" s="38"/>
      <c r="D132" s="38"/>
      <c r="E132" s="38"/>
      <c r="G132" s="38"/>
      <c r="H132" s="38"/>
      <c r="I132" s="38"/>
      <c r="J132" s="38"/>
      <c r="K132" s="38"/>
      <c r="L132" s="38"/>
      <c r="M132" s="38"/>
      <c r="N132" s="38"/>
    </row>
  </sheetData>
  <mergeCells count="12">
    <mergeCell ref="E106:F106"/>
    <mergeCell ref="A2:F2"/>
    <mergeCell ref="A1:F1"/>
    <mergeCell ref="A40:F40"/>
    <mergeCell ref="A41:F41"/>
    <mergeCell ref="A73:F73"/>
    <mergeCell ref="A104:F104"/>
    <mergeCell ref="A105:F105"/>
    <mergeCell ref="A72:E72"/>
    <mergeCell ref="E3:F3"/>
    <mergeCell ref="E42:F42"/>
    <mergeCell ref="E74:F74"/>
  </mergeCells>
  <conditionalFormatting sqref="A5:B26 B27:B28 A76:B97 B76:E99 A44:E67 A108:E130 C5:E28 B25:E26">
    <cfRule type="cellIs" dxfId="6" priority="2" operator="lessThan">
      <formula>0</formula>
    </cfRule>
  </conditionalFormatting>
  <conditionalFormatting sqref="B76:F99 B44:F67 B108:F130 B5:F28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13</vt:i4>
      </vt:variant>
    </vt:vector>
  </HeadingPairs>
  <TitlesOfParts>
    <vt:vector size="13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مؤشرات جاذبية الاستثمار ج13-26</vt:lpstr>
      <vt:lpstr>التجارة عبر الحدود ج27</vt:lpstr>
      <vt:lpstr>القروض والانفاق الحكومي 28-29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LAB</cp:lastModifiedBy>
  <cp:lastPrinted>2018-03-28T11:32:22Z</cp:lastPrinted>
  <dcterms:created xsi:type="dcterms:W3CDTF">2018-03-28T11:23:42Z</dcterms:created>
  <dcterms:modified xsi:type="dcterms:W3CDTF">2020-12-06T13:05:20Z</dcterms:modified>
</cp:coreProperties>
</file>