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ema.A\Desktop\VERSION39\"/>
    </mc:Choice>
  </mc:AlternateContent>
  <xr:revisionPtr revIDLastSave="0" documentId="13_ncr:1_{9679BC2B-236D-40B4-8A06-86025910BCFB}" xr6:coauthVersionLast="45" xr6:coauthVersionMax="47" xr10:uidLastSave="{00000000-0000-0000-0000-000000000000}"/>
  <bookViews>
    <workbookView xWindow="-120" yWindow="-120" windowWidth="24240" windowHeight="13140" firstSheet="9" activeTab="12" xr2:uid="{00000000-000D-0000-FFFF-FFFF00000000}"/>
  </bookViews>
  <sheets>
    <sheet name="اسعار الصرف ج1" sheetId="5" r:id="rId1"/>
    <sheet name="السكان ح 2" sheetId="6" r:id="rId2"/>
    <sheet name="القوى العاملة ج3" sheetId="7" r:id="rId3"/>
    <sheet name="المساحة الجغرافية والمزروعة ج4" sheetId="8" r:id="rId4"/>
    <sheet name="استخدام الاراضي ج5" sheetId="9" r:id="rId5"/>
    <sheet name="ناتج محلي اجمالي وزراعي ج6" sheetId="10" r:id="rId6"/>
    <sheet name="متوسط نصيب الفردمن ناتج محلي ج7" sheetId="11" r:id="rId7"/>
    <sheet name="الاستثمارات الكلية والزراعية ج8" sheetId="14" r:id="rId8"/>
    <sheet name="تدفقات استثمارات اجنبية ج9-12 " sheetId="13" r:id="rId9"/>
    <sheet name="مؤشرات جاذبية الاستثمار ج13-20" sheetId="12" r:id="rId10"/>
    <sheet name="التجارة عبر الحدود ج21" sheetId="2" r:id="rId11"/>
    <sheet name="القروض والانفاق الحكومي 23-22 " sheetId="15" r:id="rId12"/>
    <sheet name="Sheet1" sheetId="16" r:id="rId13"/>
  </sheets>
  <externalReferences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8" l="1"/>
  <c r="G7" i="11"/>
  <c r="D7" i="11"/>
  <c r="B98" i="13"/>
  <c r="E66" i="13"/>
  <c r="S14" i="9"/>
  <c r="S27" i="9"/>
  <c r="G30" i="15"/>
  <c r="K30" i="15"/>
  <c r="I15" i="15"/>
  <c r="H15" i="15"/>
  <c r="I30" i="15"/>
  <c r="Q28" i="9"/>
  <c r="O28" i="9"/>
  <c r="N28" i="9"/>
  <c r="P58" i="15"/>
  <c r="S7" i="9"/>
  <c r="I28" i="9"/>
  <c r="E28" i="9"/>
  <c r="G29" i="7"/>
  <c r="D13" i="14"/>
  <c r="D7" i="14"/>
  <c r="G8" i="14"/>
  <c r="G7" i="14"/>
  <c r="G15" i="14"/>
  <c r="G23" i="14"/>
  <c r="D63" i="15"/>
  <c r="M55" i="15"/>
  <c r="G62" i="15"/>
  <c r="G60" i="15"/>
  <c r="M60" i="15" s="1"/>
  <c r="G61" i="15"/>
  <c r="M61" i="15" s="1"/>
  <c r="G59" i="15"/>
  <c r="G57" i="15"/>
  <c r="G55" i="15"/>
  <c r="G54" i="15"/>
  <c r="M54" i="15" s="1"/>
  <c r="G51" i="15"/>
  <c r="G49" i="15"/>
  <c r="G44" i="15"/>
  <c r="G45" i="15"/>
  <c r="G46" i="15"/>
  <c r="G47" i="15"/>
  <c r="M47" i="15" s="1"/>
  <c r="G43" i="15"/>
  <c r="M43" i="15"/>
  <c r="D41" i="15"/>
  <c r="D42" i="15"/>
  <c r="M44" i="15"/>
  <c r="D47" i="15"/>
  <c r="D48" i="15"/>
  <c r="M50" i="15"/>
  <c r="M51" i="15"/>
  <c r="D52" i="15"/>
  <c r="M52" i="15" s="1"/>
  <c r="D53" i="15"/>
  <c r="D56" i="15"/>
  <c r="M56" i="15" s="1"/>
  <c r="D57" i="15"/>
  <c r="M57" i="15" s="1"/>
  <c r="D58" i="15"/>
  <c r="M58" i="15" s="1"/>
  <c r="D62" i="15"/>
  <c r="M62" i="15" s="1"/>
  <c r="D40" i="15"/>
  <c r="M40" i="15"/>
  <c r="E24" i="15"/>
  <c r="E25" i="15"/>
  <c r="E26" i="15"/>
  <c r="E13" i="15"/>
  <c r="E14" i="15"/>
  <c r="E15" i="15"/>
  <c r="K29" i="15"/>
  <c r="L42" i="15"/>
  <c r="O42" i="15"/>
  <c r="O41" i="15"/>
  <c r="O43" i="15"/>
  <c r="P43" i="15"/>
  <c r="O44" i="15"/>
  <c r="P44" i="15"/>
  <c r="O45" i="15"/>
  <c r="O46" i="15"/>
  <c r="O47" i="15"/>
  <c r="O48" i="15"/>
  <c r="O49" i="15"/>
  <c r="O50" i="15"/>
  <c r="O51" i="15"/>
  <c r="O52" i="15"/>
  <c r="P52" i="15"/>
  <c r="O53" i="15"/>
  <c r="O54" i="15"/>
  <c r="O55" i="15"/>
  <c r="O56" i="15"/>
  <c r="O57" i="15"/>
  <c r="O58" i="15"/>
  <c r="O59" i="15"/>
  <c r="O60" i="15"/>
  <c r="O61" i="15"/>
  <c r="O63" i="15"/>
  <c r="P63" i="15"/>
  <c r="O40" i="15"/>
  <c r="K9" i="15"/>
  <c r="K10" i="15"/>
  <c r="K11" i="15"/>
  <c r="K16" i="15"/>
  <c r="K19" i="15"/>
  <c r="K20" i="15"/>
  <c r="K24" i="15"/>
  <c r="K26" i="15"/>
  <c r="K27" i="15"/>
  <c r="K8" i="15"/>
  <c r="J19" i="15"/>
  <c r="M41" i="15"/>
  <c r="M42" i="15"/>
  <c r="M48" i="15"/>
  <c r="M49" i="15"/>
  <c r="M53" i="15"/>
  <c r="M59" i="15"/>
  <c r="L47" i="15"/>
  <c r="L48" i="15"/>
  <c r="L52" i="15"/>
  <c r="L53" i="15"/>
  <c r="L56" i="15"/>
  <c r="L58" i="15"/>
  <c r="L62" i="15"/>
  <c r="L63" i="15"/>
  <c r="L40" i="15"/>
  <c r="J62" i="15"/>
  <c r="S8" i="9"/>
  <c r="K16" i="9"/>
  <c r="K13" i="9"/>
  <c r="K14" i="9"/>
  <c r="S9" i="9"/>
  <c r="S10" i="9"/>
  <c r="S11" i="9"/>
  <c r="S12" i="9"/>
  <c r="S13" i="9"/>
  <c r="S15" i="9"/>
  <c r="S16" i="9"/>
  <c r="S17" i="9"/>
  <c r="S18" i="9"/>
  <c r="S19" i="9"/>
  <c r="S20" i="9"/>
  <c r="S21" i="9"/>
  <c r="S22" i="9"/>
  <c r="S24" i="9"/>
  <c r="S25" i="9"/>
  <c r="S26" i="9"/>
  <c r="S6" i="9"/>
  <c r="U28" i="9"/>
  <c r="M28" i="9"/>
  <c r="X8" i="9"/>
  <c r="S28" i="9" l="1"/>
  <c r="D29" i="14"/>
  <c r="K28" i="9"/>
  <c r="M46" i="15"/>
  <c r="M45" i="15"/>
  <c r="G29" i="14"/>
  <c r="G30" i="11" l="1"/>
  <c r="D30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0"/>
  <c r="D8" i="10"/>
  <c r="D9" i="10"/>
  <c r="P42" i="15" s="1"/>
  <c r="D12" i="10"/>
  <c r="P45" i="15" s="1"/>
  <c r="D13" i="10"/>
  <c r="P46" i="15" s="1"/>
  <c r="D14" i="10"/>
  <c r="P47" i="15" s="1"/>
  <c r="D15" i="10"/>
  <c r="P48" i="15" s="1"/>
  <c r="D16" i="10"/>
  <c r="P49" i="15" s="1"/>
  <c r="D17" i="10"/>
  <c r="P50" i="15" s="1"/>
  <c r="D18" i="10"/>
  <c r="P51" i="15" s="1"/>
  <c r="D20" i="10"/>
  <c r="P53" i="15" s="1"/>
  <c r="D21" i="10"/>
  <c r="P54" i="15" s="1"/>
  <c r="D22" i="10"/>
  <c r="P55" i="15" s="1"/>
  <c r="D23" i="10"/>
  <c r="P56" i="15" s="1"/>
  <c r="D24" i="10"/>
  <c r="P57" i="15" s="1"/>
  <c r="D26" i="10"/>
  <c r="P59" i="15" s="1"/>
  <c r="D27" i="10"/>
  <c r="P60" i="15" s="1"/>
  <c r="D28" i="10"/>
  <c r="P61" i="15" s="1"/>
  <c r="D7" i="10"/>
  <c r="D29" i="10" l="1"/>
  <c r="P62" i="15" s="1"/>
  <c r="P40" i="15"/>
  <c r="D8" i="11"/>
  <c r="P41" i="15"/>
  <c r="D98" i="13"/>
  <c r="E98" i="13"/>
  <c r="C98" i="13"/>
  <c r="E129" i="13"/>
  <c r="I32" i="8"/>
  <c r="E31" i="8" l="1"/>
  <c r="F9" i="8" l="1"/>
  <c r="I14" i="8" l="1"/>
  <c r="D11" i="11"/>
  <c r="C7" i="11"/>
  <c r="D24" i="5"/>
  <c r="D23" i="5"/>
  <c r="D22" i="5"/>
  <c r="D14" i="5"/>
  <c r="E16" i="5"/>
  <c r="D28" i="6" l="1"/>
  <c r="G28" i="6"/>
  <c r="G29" i="11" l="1"/>
  <c r="D29" i="11"/>
  <c r="I31" i="8"/>
  <c r="D28" i="11"/>
  <c r="C15" i="11"/>
  <c r="D15" i="11"/>
  <c r="C16" i="11"/>
  <c r="D16" i="11"/>
  <c r="C17" i="11"/>
  <c r="D17" i="11"/>
  <c r="C18" i="11"/>
  <c r="D18" i="11"/>
  <c r="C19" i="11"/>
  <c r="D19" i="11"/>
  <c r="C20" i="11"/>
  <c r="D20" i="11"/>
  <c r="C21" i="11"/>
  <c r="D21" i="11"/>
  <c r="C22" i="11"/>
  <c r="D22" i="11"/>
  <c r="C23" i="11"/>
  <c r="D23" i="11"/>
  <c r="C24" i="11"/>
  <c r="D24" i="11"/>
  <c r="C25" i="11"/>
  <c r="D25" i="11"/>
  <c r="C26" i="11"/>
  <c r="D26" i="11"/>
  <c r="C27" i="11"/>
  <c r="D27" i="11"/>
  <c r="C28" i="11"/>
  <c r="C8" i="11"/>
  <c r="C9" i="11"/>
  <c r="D9" i="11"/>
  <c r="C10" i="11"/>
  <c r="D10" i="11"/>
  <c r="C11" i="11"/>
  <c r="C12" i="11"/>
  <c r="D12" i="11"/>
  <c r="C13" i="11"/>
  <c r="D13" i="11"/>
  <c r="C14" i="11"/>
  <c r="D14" i="11"/>
  <c r="G21" i="8"/>
  <c r="G23" i="8"/>
  <c r="G27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13" i="8"/>
  <c r="I10" i="8"/>
  <c r="I11" i="8"/>
  <c r="I12" i="8"/>
  <c r="I9" i="8"/>
  <c r="D9" i="8"/>
  <c r="F13" i="8"/>
  <c r="C10" i="8"/>
  <c r="G10" i="8" s="1"/>
  <c r="C11" i="8"/>
  <c r="G11" i="8" s="1"/>
  <c r="C12" i="8"/>
  <c r="G12" i="8" s="1"/>
  <c r="C13" i="8"/>
  <c r="G13" i="8" s="1"/>
  <c r="C14" i="8"/>
  <c r="G14" i="8" s="1"/>
  <c r="C15" i="8"/>
  <c r="G15" i="8" s="1"/>
  <c r="C16" i="8"/>
  <c r="G16" i="8" s="1"/>
  <c r="C17" i="8"/>
  <c r="G17" i="8" s="1"/>
  <c r="C18" i="8"/>
  <c r="G18" i="8" s="1"/>
  <c r="C19" i="8"/>
  <c r="G19" i="8" s="1"/>
  <c r="C20" i="8"/>
  <c r="G20" i="8" s="1"/>
  <c r="C21" i="8"/>
  <c r="C22" i="8"/>
  <c r="G22" i="8" s="1"/>
  <c r="C23" i="8"/>
  <c r="C24" i="8"/>
  <c r="G24" i="8" s="1"/>
  <c r="C25" i="8"/>
  <c r="G25" i="8" s="1"/>
  <c r="C26" i="8"/>
  <c r="G26" i="8" s="1"/>
  <c r="C27" i="8"/>
  <c r="C28" i="8"/>
  <c r="G28" i="8" s="1"/>
  <c r="C29" i="8"/>
  <c r="G29" i="8" s="1"/>
  <c r="C30" i="8"/>
  <c r="G30" i="8" s="1"/>
  <c r="C32" i="8"/>
  <c r="G32" i="8" s="1"/>
  <c r="C9" i="8"/>
  <c r="G9" i="8" s="1"/>
  <c r="F10" i="8"/>
  <c r="F11" i="8"/>
  <c r="F12" i="8"/>
  <c r="F14" i="8"/>
  <c r="F15" i="8"/>
  <c r="F16" i="8"/>
  <c r="F17" i="8"/>
  <c r="D28" i="7"/>
  <c r="G28" i="7"/>
  <c r="D32" i="8" l="1"/>
  <c r="D10" i="8"/>
  <c r="D11" i="8"/>
  <c r="D12" i="8"/>
  <c r="D13" i="8"/>
  <c r="H13" i="8" s="1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K42" i="15"/>
  <c r="K47" i="15"/>
  <c r="K48" i="15"/>
  <c r="K52" i="15"/>
  <c r="K53" i="15"/>
  <c r="K56" i="15"/>
  <c r="K58" i="15"/>
  <c r="F20" i="15" l="1"/>
  <c r="D9" i="15"/>
  <c r="E9" i="15" s="1"/>
  <c r="D27" i="15"/>
  <c r="E27" i="15" s="1"/>
  <c r="D23" i="15"/>
  <c r="E23" i="15" s="1"/>
  <c r="D22" i="15"/>
  <c r="E22" i="15" s="1"/>
  <c r="D19" i="15"/>
  <c r="E19" i="15" s="1"/>
  <c r="D16" i="15"/>
  <c r="D21" i="15"/>
  <c r="E21" i="15" s="1"/>
  <c r="D12" i="15"/>
  <c r="E12" i="15" s="1"/>
  <c r="D11" i="15"/>
  <c r="E11" i="15" s="1"/>
  <c r="D10" i="15"/>
  <c r="E10" i="15" s="1"/>
  <c r="D8" i="15"/>
  <c r="E8" i="15" s="1"/>
  <c r="E30" i="15" l="1"/>
  <c r="D30" i="15"/>
  <c r="C62" i="15" l="1"/>
  <c r="N41" i="15"/>
  <c r="N42" i="15"/>
  <c r="N43" i="15"/>
  <c r="N44" i="15"/>
  <c r="N45" i="15"/>
  <c r="N46" i="15"/>
  <c r="N47" i="15"/>
  <c r="N48" i="15"/>
  <c r="N49" i="15"/>
  <c r="N50" i="15"/>
  <c r="N51" i="15"/>
  <c r="N52" i="15"/>
  <c r="N53" i="15"/>
  <c r="N54" i="15"/>
  <c r="N55" i="15"/>
  <c r="N56" i="15"/>
  <c r="N57" i="15"/>
  <c r="N58" i="15"/>
  <c r="N59" i="15"/>
  <c r="N60" i="15"/>
  <c r="N61" i="15"/>
  <c r="N63" i="15"/>
  <c r="N40" i="15"/>
  <c r="K63" i="15"/>
  <c r="I62" i="15"/>
  <c r="H62" i="15"/>
  <c r="F62" i="15"/>
  <c r="E62" i="15"/>
  <c r="B62" i="15"/>
  <c r="K40" i="15"/>
  <c r="K62" i="15" l="1"/>
  <c r="E20" i="11"/>
  <c r="F20" i="11"/>
  <c r="E21" i="11"/>
  <c r="F21" i="11"/>
  <c r="E22" i="11"/>
  <c r="F22" i="11"/>
  <c r="E23" i="11"/>
  <c r="F23" i="11"/>
  <c r="E24" i="11"/>
  <c r="F24" i="11"/>
  <c r="E25" i="11"/>
  <c r="F25" i="11"/>
  <c r="E26" i="11"/>
  <c r="F26" i="11"/>
  <c r="E27" i="11"/>
  <c r="F27" i="11"/>
  <c r="E28" i="11"/>
  <c r="F28" i="11"/>
  <c r="E30" i="11"/>
  <c r="F30" i="11"/>
  <c r="E15" i="11"/>
  <c r="F15" i="11"/>
  <c r="E16" i="11"/>
  <c r="F16" i="11"/>
  <c r="E17" i="11"/>
  <c r="F17" i="11"/>
  <c r="E18" i="11"/>
  <c r="F18" i="11"/>
  <c r="E19" i="11"/>
  <c r="F19" i="11"/>
  <c r="E13" i="11"/>
  <c r="F13" i="11"/>
  <c r="E14" i="11"/>
  <c r="F14" i="11"/>
  <c r="E9" i="11"/>
  <c r="F9" i="11"/>
  <c r="E10" i="11"/>
  <c r="F10" i="11"/>
  <c r="E11" i="11"/>
  <c r="F11" i="11"/>
  <c r="E12" i="11"/>
  <c r="F12" i="11"/>
  <c r="E8" i="11"/>
  <c r="F8" i="11"/>
  <c r="F7" i="11"/>
  <c r="E7" i="11"/>
  <c r="C30" i="11"/>
  <c r="B24" i="11"/>
  <c r="B25" i="11"/>
  <c r="B26" i="11"/>
  <c r="B27" i="11"/>
  <c r="B28" i="11"/>
  <c r="B30" i="11"/>
  <c r="B20" i="11"/>
  <c r="B21" i="11"/>
  <c r="B22" i="11"/>
  <c r="B23" i="11"/>
  <c r="B16" i="11"/>
  <c r="B17" i="11"/>
  <c r="B18" i="11"/>
  <c r="B19" i="11"/>
  <c r="B8" i="11"/>
  <c r="B9" i="11"/>
  <c r="B10" i="11"/>
  <c r="B11" i="11"/>
  <c r="B12" i="11"/>
  <c r="B13" i="11"/>
  <c r="B14" i="11"/>
  <c r="B15" i="11"/>
  <c r="B7" i="11"/>
  <c r="B29" i="10"/>
  <c r="N62" i="15" s="1"/>
  <c r="C29" i="10"/>
  <c r="E29" i="10"/>
  <c r="F29" i="10"/>
  <c r="D31" i="8"/>
  <c r="B31" i="8"/>
  <c r="C31" i="8" s="1"/>
  <c r="G31" i="8" s="1"/>
  <c r="F28" i="7"/>
  <c r="E28" i="7"/>
  <c r="C28" i="7"/>
  <c r="B28" i="7"/>
  <c r="E28" i="6"/>
  <c r="F28" i="6"/>
  <c r="C28" i="6"/>
  <c r="B28" i="6"/>
  <c r="C29" i="11" l="1"/>
  <c r="O62" i="15"/>
  <c r="F29" i="11"/>
  <c r="E29" i="11"/>
  <c r="B29" i="11"/>
  <c r="F19" i="8"/>
  <c r="H19" i="8"/>
  <c r="F20" i="8"/>
  <c r="H20" i="8"/>
  <c r="F21" i="8"/>
  <c r="H21" i="8"/>
  <c r="F22" i="8"/>
  <c r="H22" i="8"/>
  <c r="F23" i="8"/>
  <c r="H23" i="8"/>
  <c r="F24" i="8"/>
  <c r="H24" i="8"/>
  <c r="F25" i="8"/>
  <c r="H25" i="8"/>
  <c r="F26" i="8"/>
  <c r="H26" i="8"/>
  <c r="F27" i="8"/>
  <c r="H27" i="8"/>
  <c r="F28" i="8"/>
  <c r="H28" i="8"/>
  <c r="F29" i="8"/>
  <c r="H29" i="8"/>
  <c r="F30" i="8"/>
  <c r="H30" i="8"/>
  <c r="F32" i="8"/>
  <c r="H32" i="8"/>
  <c r="H14" i="8"/>
  <c r="H15" i="8"/>
  <c r="H16" i="8"/>
  <c r="H17" i="8"/>
  <c r="F18" i="8"/>
  <c r="H18" i="8"/>
  <c r="H11" i="8"/>
  <c r="H12" i="8"/>
  <c r="H9" i="8"/>
  <c r="H10" i="8" l="1"/>
  <c r="J29" i="15"/>
  <c r="J9" i="15"/>
  <c r="J11" i="15"/>
  <c r="J16" i="15"/>
  <c r="J20" i="15"/>
  <c r="J27" i="15"/>
  <c r="J24" i="15"/>
  <c r="J8" i="15"/>
  <c r="J26" i="15"/>
  <c r="J10" i="15"/>
  <c r="B30" i="15"/>
  <c r="D129" i="13"/>
  <c r="C129" i="13"/>
  <c r="D66" i="13"/>
  <c r="C66" i="13"/>
  <c r="E29" i="14"/>
  <c r="B29" i="14"/>
  <c r="C29" i="14"/>
  <c r="F29" i="14"/>
  <c r="H31" i="8"/>
  <c r="D6" i="5"/>
  <c r="D7" i="5"/>
  <c r="D8" i="5"/>
  <c r="D9" i="5"/>
  <c r="D10" i="5"/>
  <c r="D11" i="5"/>
  <c r="D12" i="5"/>
  <c r="D13" i="5"/>
  <c r="D15" i="5"/>
  <c r="D16" i="5"/>
  <c r="D17" i="5"/>
  <c r="D18" i="5"/>
  <c r="D20" i="5"/>
  <c r="D21" i="5"/>
  <c r="D25" i="5"/>
  <c r="D26" i="5"/>
  <c r="C27" i="5"/>
  <c r="D27" i="5"/>
  <c r="H30" i="15" l="1"/>
  <c r="J30" i="15" s="1"/>
  <c r="F15" i="15"/>
  <c r="F31" i="8"/>
  <c r="H29" i="2"/>
  <c r="I29" i="2"/>
  <c r="F29" i="2"/>
  <c r="G29" i="2"/>
  <c r="C29" i="2"/>
  <c r="D29" i="2"/>
  <c r="E29" i="2"/>
  <c r="B29" i="2"/>
  <c r="J15" i="15" l="1"/>
  <c r="K15" i="15" s="1"/>
  <c r="F30" i="15"/>
</calcChain>
</file>

<file path=xl/sharedStrings.xml><?xml version="1.0" encoding="utf-8"?>
<sst xmlns="http://schemas.openxmlformats.org/spreadsheetml/2006/main" count="1202" uniqueCount="306">
  <si>
    <t>الدولة</t>
  </si>
  <si>
    <t>العملة</t>
  </si>
  <si>
    <t>المقابل بالدولار الامريكي</t>
  </si>
  <si>
    <t>Currency</t>
  </si>
  <si>
    <t>Country</t>
  </si>
  <si>
    <t>Equivalent in U.S. Dollar</t>
  </si>
  <si>
    <t>الأردن</t>
  </si>
  <si>
    <t>دينار</t>
  </si>
  <si>
    <t>J   Dinar</t>
  </si>
  <si>
    <t>Jordan</t>
  </si>
  <si>
    <t>الإمارات</t>
  </si>
  <si>
    <t>درهم</t>
  </si>
  <si>
    <t>U  Dirham</t>
  </si>
  <si>
    <t>البحرين</t>
  </si>
  <si>
    <t>B  Dinar</t>
  </si>
  <si>
    <t>Bahrain</t>
  </si>
  <si>
    <t>تونس</t>
  </si>
  <si>
    <t>T  Dinar</t>
  </si>
  <si>
    <t>Tunisia</t>
  </si>
  <si>
    <t>الجزائر</t>
  </si>
  <si>
    <t>A  Dinar</t>
  </si>
  <si>
    <t>Algeria</t>
  </si>
  <si>
    <t>جيبوتي</t>
  </si>
  <si>
    <t>فرنك</t>
  </si>
  <si>
    <t>Djib Franc</t>
  </si>
  <si>
    <t>Djibouti</t>
  </si>
  <si>
    <t xml:space="preserve">فرنك </t>
  </si>
  <si>
    <t>Comoros</t>
  </si>
  <si>
    <t>السعودية</t>
  </si>
  <si>
    <t>ريال</t>
  </si>
  <si>
    <t>S  Riyal</t>
  </si>
  <si>
    <t>Saudi Arabia</t>
  </si>
  <si>
    <t>السودان</t>
  </si>
  <si>
    <t>جنيه</t>
  </si>
  <si>
    <t>S  Pound</t>
  </si>
  <si>
    <t>Sudan</t>
  </si>
  <si>
    <t>سوريا</t>
  </si>
  <si>
    <t>ليرة</t>
  </si>
  <si>
    <t>S  Lira</t>
  </si>
  <si>
    <t>الصومال</t>
  </si>
  <si>
    <t>شلن</t>
  </si>
  <si>
    <t>S  Shiling</t>
  </si>
  <si>
    <t>Somalia</t>
  </si>
  <si>
    <t>العراق</t>
  </si>
  <si>
    <t>I  Dinar</t>
  </si>
  <si>
    <t>Iraq</t>
  </si>
  <si>
    <t>عمان</t>
  </si>
  <si>
    <t>O  Riyal</t>
  </si>
  <si>
    <t>Oman</t>
  </si>
  <si>
    <t>فلسطين</t>
  </si>
  <si>
    <t>دولار</t>
  </si>
  <si>
    <t>Palestine</t>
  </si>
  <si>
    <t>قطر</t>
  </si>
  <si>
    <t>Q  Riyal</t>
  </si>
  <si>
    <t>Qatar</t>
  </si>
  <si>
    <t>الكويت</t>
  </si>
  <si>
    <t>K  Dinar</t>
  </si>
  <si>
    <t>Kuwait</t>
  </si>
  <si>
    <t>لبنان</t>
  </si>
  <si>
    <t>L  Lira</t>
  </si>
  <si>
    <t>Lebanon</t>
  </si>
  <si>
    <t>ليبيا</t>
  </si>
  <si>
    <t>L  Dinar</t>
  </si>
  <si>
    <t>Libya</t>
  </si>
  <si>
    <t>مصر</t>
  </si>
  <si>
    <t>E  Pound</t>
  </si>
  <si>
    <t>Egypt</t>
  </si>
  <si>
    <t>المغرب</t>
  </si>
  <si>
    <t>M  Dirham</t>
  </si>
  <si>
    <t>Morocco</t>
  </si>
  <si>
    <t>موريتانيا</t>
  </si>
  <si>
    <t>أوقية</t>
  </si>
  <si>
    <t>M  Ouguiya</t>
  </si>
  <si>
    <t>Mauritania</t>
  </si>
  <si>
    <t>Dollars</t>
  </si>
  <si>
    <t>(ألف نسمة)</t>
  </si>
  <si>
    <t>(1000 Persons)</t>
  </si>
  <si>
    <t xml:space="preserve">إجمالي عدد السكان </t>
  </si>
  <si>
    <t>عدد السكان الريفيين</t>
  </si>
  <si>
    <t>Total Population</t>
  </si>
  <si>
    <t>Rural Population</t>
  </si>
  <si>
    <t xml:space="preserve">الصومال   </t>
  </si>
  <si>
    <t>اليمن</t>
  </si>
  <si>
    <t>Yemen</t>
  </si>
  <si>
    <t>Total</t>
  </si>
  <si>
    <t>القوى العاملة الكلية</t>
  </si>
  <si>
    <t>القوى العاملة الزراعية</t>
  </si>
  <si>
    <t>Total Labour</t>
  </si>
  <si>
    <t>Agricultural Labour</t>
  </si>
  <si>
    <t>المساحة     :  بالالف هكتار</t>
  </si>
  <si>
    <t>Area         :  1000 Ha</t>
  </si>
  <si>
    <t>المساحة المزروعة  (1)</t>
  </si>
  <si>
    <t>نصيب الفرد من المساحة (هكتار)</t>
  </si>
  <si>
    <t>Total Area</t>
  </si>
  <si>
    <t>Cultivated Area</t>
  </si>
  <si>
    <t>الجغرافية</t>
  </si>
  <si>
    <t>المزروعة</t>
  </si>
  <si>
    <t xml:space="preserve">جيبوتي   </t>
  </si>
  <si>
    <t>الجملة</t>
  </si>
  <si>
    <t>(1) المساحة المزروعة تشمل ايضا المساحة المتروكة.</t>
  </si>
  <si>
    <t>(1) Includes uncultivated area</t>
  </si>
  <si>
    <t xml:space="preserve">ليبيا    </t>
  </si>
  <si>
    <t xml:space="preserve">مصر  </t>
  </si>
  <si>
    <t xml:space="preserve">Djibouti  </t>
  </si>
  <si>
    <t>المساحة : (1000 هكتار)</t>
  </si>
  <si>
    <t>Area : (1000 HA)</t>
  </si>
  <si>
    <t>المساحة المتروكه (1)</t>
  </si>
  <si>
    <t>arable land</t>
  </si>
  <si>
    <t>-</t>
  </si>
  <si>
    <t xml:space="preserve">الصومال </t>
  </si>
  <si>
    <t xml:space="preserve">Somalia </t>
  </si>
  <si>
    <t xml:space="preserve">الكويت  </t>
  </si>
  <si>
    <t>(1) تشمل المساحات من الاراضى الزراعية التى لايتم استغلالها فى احد او بعض المواسم لعدم كفاية مياه الرى او لاستعادة قدرتها الانتاجية او لاسباب اخرى</t>
  </si>
  <si>
    <t>(1) Includes the uncultivated areas due to shortage of   irrigation water or the need for regaining soil fertility.</t>
  </si>
  <si>
    <t>(2) الرقعة الصالحة للزراعة هى مساحات الاراضى  المصنفة كأراضى قابلة للزراعة سواء كانت مستغلة فى الزراعة فعلا او غير مستغلة زراعيا  فى الوقت الراهن.</t>
  </si>
  <si>
    <t>(4) الارض القابلة للانتاج الزراعى ولكنها غير مستغلة لنقص فى البنية الاساسية , او لاسباب اخرى. ولا يدخل فيها الارض القفر التى لايمكن استغلالها لاى انتاج زراعى.</t>
  </si>
  <si>
    <t>(3) تشمل الأراضى المطرية والمتروكة</t>
  </si>
  <si>
    <t>مليون دولار امريكي</t>
  </si>
  <si>
    <t>Million U.S. Dollars</t>
  </si>
  <si>
    <t>الناتج المحلي الاجمالي</t>
  </si>
  <si>
    <t>الناتج الزراعى الاجمالى</t>
  </si>
  <si>
    <t>Gross Domestic Product</t>
  </si>
  <si>
    <t xml:space="preserve"> Gross  Agri. Product </t>
  </si>
  <si>
    <t>دولار امريكي</t>
  </si>
  <si>
    <t>U.S. Dollars</t>
  </si>
  <si>
    <t>متوسط نصيب الفرد من الناتج المحلي الاجمالي</t>
  </si>
  <si>
    <t>متوسط نصيب الفرد من  الناتج الزراعي</t>
  </si>
  <si>
    <t> Per Capita GDP</t>
  </si>
  <si>
    <t> Per Capita Agri. Product</t>
  </si>
  <si>
    <t xml:space="preserve">الدولة </t>
  </si>
  <si>
    <t>سلطنة عمان</t>
  </si>
  <si>
    <t>المؤسسة العربية لضمان الاستثمار وائتمان الصادرات (ضمان)</t>
  </si>
  <si>
    <t>سورية</t>
  </si>
  <si>
    <t>المنطقة العربية</t>
  </si>
  <si>
    <t>المتوسط العالمي</t>
  </si>
  <si>
    <t>مؤشر الموارد البشرية والطبيعية</t>
  </si>
  <si>
    <t>مؤشر اقتصاديات التكتل</t>
  </si>
  <si>
    <t>مؤشر عوامل التميز والتقدم التكنولوجي</t>
  </si>
  <si>
    <t>مؤشر الاستقرار الاقتصادي الكلي</t>
  </si>
  <si>
    <t xml:space="preserve">مؤشرالوساطة المالية والقدرات التمويلية </t>
  </si>
  <si>
    <t>مؤشر حجم السوق وفرص وسهولة النفاذ</t>
  </si>
  <si>
    <t>مؤشرالاتصالات وتكنولوجيا المعلومات</t>
  </si>
  <si>
    <t>الاستثمارات الكلية</t>
  </si>
  <si>
    <t>الاستثمارات الزراعية</t>
  </si>
  <si>
    <t>المطريه Rainfed</t>
  </si>
  <si>
    <t>المرويه Irrigated</t>
  </si>
  <si>
    <t>مساحة المحاصيل المستديمة Perm. Crops Area</t>
  </si>
  <si>
    <t>مساحة  الغابات</t>
  </si>
  <si>
    <t>مساحة المراعي</t>
  </si>
  <si>
    <t>إجمالي المساحة الزراعية المستغلة (3)</t>
  </si>
  <si>
    <t>المساحات الزراعية الصالحة غير المستغلة (4)</t>
  </si>
  <si>
    <t>جملة مساحة الصالحة للزراعة (2)</t>
  </si>
  <si>
    <t>جزر القمر</t>
  </si>
  <si>
    <t>تكلفة الاستيراد  (الامتثال لقوانين الحدود )</t>
  </si>
  <si>
    <t>تكلفة الاستيراد (الامتثال للشروط والمتطلبات المستندية)</t>
  </si>
  <si>
    <t>عدد المستندات اللازمة لإتمام التصدير (مستند)</t>
  </si>
  <si>
    <t>N/A</t>
  </si>
  <si>
    <t xml:space="preserve">  (التكلفة بالدولار)</t>
  </si>
  <si>
    <t>العالم</t>
  </si>
  <si>
    <t xml:space="preserve"> الوطن العربي</t>
  </si>
  <si>
    <t xml:space="preserve">(بالمليون دولار) </t>
  </si>
  <si>
    <t>(بالمليون دولار)</t>
  </si>
  <si>
    <t>مؤشر المتطلبات الأساسية</t>
  </si>
  <si>
    <t xml:space="preserve"> الترتيب من أصل 109 دولة </t>
  </si>
  <si>
    <t>Time to import (DAY)</t>
  </si>
  <si>
    <t>Time to export (DAY)</t>
  </si>
  <si>
    <t>Cost to export: Border compliance</t>
  </si>
  <si>
    <t xml:space="preserve"> (Cost: USD)</t>
  </si>
  <si>
    <t>Cost to export: Documentary compliance</t>
  </si>
  <si>
    <t>Cost to import: Border compliance</t>
  </si>
  <si>
    <t>Cost to import: Documentary compliance</t>
  </si>
  <si>
    <t xml:space="preserve"> Documentary to export (Number)</t>
  </si>
  <si>
    <t>World</t>
  </si>
  <si>
    <t>تكلفة التصدير (الامتثال لقوانين الحدود )</t>
  </si>
  <si>
    <t>تكلفة التصدير (الامتثال للشروط والمتطلبات المستندية)</t>
  </si>
  <si>
    <t>Table (27) Trading across Borders</t>
  </si>
  <si>
    <t>(-)</t>
  </si>
  <si>
    <t>بيانات غير متاحة</t>
  </si>
  <si>
    <t xml:space="preserve"> (1)دول الخليج العربي</t>
  </si>
  <si>
    <t xml:space="preserve"> (2)دول المغرب العربي  </t>
  </si>
  <si>
    <t xml:space="preserve"> (3)دول المشرق العربي</t>
  </si>
  <si>
    <t xml:space="preserve"> (4)دول الأداء المنخفض</t>
  </si>
  <si>
    <t>1- تشمل دول الإمارات و البحرين والسعودية، وسلطنة عُمان وقطر والكويت</t>
  </si>
  <si>
    <t>2- تشمل دول الأردن ولبنان ومصر</t>
  </si>
  <si>
    <t>3- تشمل دول تونس والجزائر والمغرب</t>
  </si>
  <si>
    <t xml:space="preserve">4- تشمل باقي الدول العربية </t>
  </si>
  <si>
    <t>Ranking out of 109 countries</t>
  </si>
  <si>
    <t xml:space="preserve"> Individual  Share of Land(Ha)</t>
  </si>
  <si>
    <t xml:space="preserve"> Mashreq </t>
  </si>
  <si>
    <t xml:space="preserve">Low performance </t>
  </si>
  <si>
    <t>Maghreb</t>
  </si>
  <si>
    <t xml:space="preserve"> Gulf</t>
  </si>
  <si>
    <t>Arab Region</t>
  </si>
  <si>
    <t>الترتيب (Ranking)</t>
  </si>
  <si>
    <t>القيمة (Value)</t>
  </si>
  <si>
    <t xml:space="preserve">   المؤشر (Indicator)</t>
  </si>
  <si>
    <t xml:space="preserve">الاقليم (Region)                                              </t>
  </si>
  <si>
    <t>Prerequisites</t>
  </si>
  <si>
    <t>Macroeconomic stability</t>
  </si>
  <si>
    <t xml:space="preserve"> Underlying Factors</t>
  </si>
  <si>
    <t>Market size, opportunities and accessibility</t>
  </si>
  <si>
    <t xml:space="preserve"> Financial Structure and Financing Capacities </t>
  </si>
  <si>
    <t xml:space="preserve"> Human and Natural Resources</t>
  </si>
  <si>
    <t>Information and Communication Technology</t>
  </si>
  <si>
    <t>Agglomeration Economies</t>
  </si>
  <si>
    <t>مؤشر العوامل الكامنة</t>
  </si>
  <si>
    <t xml:space="preserve">Differentiation and Technological Environment </t>
  </si>
  <si>
    <t>(3) Includes rainfed and uncultivated area.</t>
  </si>
  <si>
    <t>(2)The arable land is the area of land classified as arable land whether it is actually exploited in agriculture or not currently used in agriculture.</t>
  </si>
  <si>
    <t>(4)The land is arable but not exploited for lack of infrastructure, or for other reasons. And does not include land that can not be exploited for any agricultural production</t>
  </si>
  <si>
    <t>(-) NA</t>
  </si>
  <si>
    <t>1- Includes UAE, Bahrain, Saudi Arabia, Oman, Qatar and Kuwait</t>
  </si>
  <si>
    <t>2. Includes Jordan, Lebanon and Egypt</t>
  </si>
  <si>
    <t>3. Includes Tunisia, Algeria and Morocco</t>
  </si>
  <si>
    <t>4 - includes the rest of the other Arab countries</t>
  </si>
  <si>
    <t>الوطن العربي</t>
  </si>
  <si>
    <t xml:space="preserve">المصدر : الأونكتاد - تقرير الاستثمار في العالم 2018 </t>
  </si>
  <si>
    <t>مؤشر ضمان  لجاذبيىة الاستثمار</t>
  </si>
  <si>
    <t>Investment attractiveness</t>
  </si>
  <si>
    <t>المصدر: البنك الدولي، تقرير ممارسة الأعمال، 2018</t>
  </si>
  <si>
    <t>Source: world Bank, doing business report, 2018</t>
  </si>
  <si>
    <t>الوقت اللازم للتصدير: الامتثال للشروط والمتطلبات المستندية  (يوم)</t>
  </si>
  <si>
    <t>الوقت اللازم للاستيراد: الامتثال للشروط والمتطلبات المستندية (يوم)</t>
  </si>
  <si>
    <t xml:space="preserve"> الوقت اللازم للاستيراد: الامتثال لقوانين الحدود  (يوم)</t>
  </si>
  <si>
    <t>C Franc</t>
  </si>
  <si>
    <t>Y Rial</t>
  </si>
  <si>
    <t>Credit to Agriculture, Forestry and Fishing</t>
  </si>
  <si>
    <t>Share of Total Credit</t>
  </si>
  <si>
    <t>Total Credit</t>
  </si>
  <si>
    <t>R&amp;D Agriculture, forestry, fishing (General Government)</t>
  </si>
  <si>
    <t>القروض الزراعية والسمكية</t>
  </si>
  <si>
    <t>إجمالي الائتمان</t>
  </si>
  <si>
    <t>نسبة الائتمان الموجه للزراعة من إجمالي الائتمان  (%)</t>
  </si>
  <si>
    <t>الائتمان الموجه للزراعة والاسماك</t>
  </si>
  <si>
    <t>الانفاق الحكومي على البحث والتطوير في قطاع الزراعة والاسماك</t>
  </si>
  <si>
    <t>مليون دولار</t>
  </si>
  <si>
    <t xml:space="preserve">الإنفاق الحكومي على الزراعة </t>
  </si>
  <si>
    <t>إجمالي الإنفاق الحكومي</t>
  </si>
  <si>
    <t>القيمة المضافة للزراعة</t>
  </si>
  <si>
    <t>حصة الزراعة من الإنفاق الحكومي (%)</t>
  </si>
  <si>
    <t>Total Government expenditure</t>
  </si>
  <si>
    <t>Agriculture value added</t>
  </si>
  <si>
    <t>Agriculture share of govt expenditure</t>
  </si>
  <si>
    <t>Agriculture value added share of GDP</t>
  </si>
  <si>
    <t/>
  </si>
  <si>
    <t>المصدر مصرف البحرين المركزي</t>
  </si>
  <si>
    <t>استثمارات اجنبية مباشرة في الزراعة</t>
  </si>
  <si>
    <t xml:space="preserve">Government expenditure on Agriculture </t>
  </si>
  <si>
    <t>حصة القيمة المضافة للزراعة من الناتج المحلي الإجمالي (%)</t>
  </si>
  <si>
    <t>المساحة الجغرافية</t>
  </si>
  <si>
    <t xml:space="preserve"> جدول  (1) أسعار صرف العملات العربية الرسمية للسنوات 2016، 2017، 2018</t>
  </si>
  <si>
    <t>Table (1)Exchange Rate of Arab Currencies for  the Years 2016, 2017, 2018</t>
  </si>
  <si>
    <t>جدول (2) عدد السكان الكلي وعدد السكان الريفيين خلال الفترة 2016 – 2018</t>
  </si>
  <si>
    <t>Table (2) Total and Rural Population 2016 - 2018</t>
  </si>
  <si>
    <t>جدول (3) القوى العاملة الكلية والزراعية خلال الفترة 2016 - 2018</t>
  </si>
  <si>
    <t>Table (3) Total and Agricultural Labour Force 2016 - 2018</t>
  </si>
  <si>
    <t xml:space="preserve">جدول (4) المساحة الجغرافية و المزروعة ونصيب الفرد من المساحة الجغرافية والمزروعة خلال عامي 2017 و 2018م </t>
  </si>
  <si>
    <t>Table (4)Total Geographic, Cultivated Areas and Individual  Share of Land, 2017 - 2018</t>
  </si>
  <si>
    <t>جدول (5) إستخدام الاراضى عامي 2017 و2018</t>
  </si>
  <si>
    <t>Table (5) Land Use 2017- 2018</t>
  </si>
  <si>
    <t>جدول (6) الناتج المحلي الاجمالي والناتج الزراعي (بالاسعار الجارية) خلال الفترة 2016-2018</t>
  </si>
  <si>
    <t xml:space="preserve">Table (6) Gross Domestic Product and Agricultural Product (Current Prices) 2016-2018 </t>
  </si>
  <si>
    <t>جدول (8) إجمالي الاستثمارات الكلية والزراعية خلال الفترة 2016-2018</t>
  </si>
  <si>
    <t>Table (8) Total  and Agricultural Investments, 2016 - 2018</t>
  </si>
  <si>
    <t xml:space="preserve"> جدول (9)  تدفقات الاستثمارات الأجنبية المباشرة الواردة الى الدول العربية للفترة 2011-2018
</t>
  </si>
  <si>
    <t>Table (9) Foreign direct Investments  inflows – Arab Countries, 2011 - 2018</t>
  </si>
  <si>
    <t xml:space="preserve">جدول (10) تدفقات الاستثمارات الأجنبية المباشرة الصادرة من الدول العربية للفترة 2011-2018
</t>
  </si>
  <si>
    <t>Table (10) Foreign direct Investments outflows – Arab Countries, 2011 - 2018</t>
  </si>
  <si>
    <t xml:space="preserve">جدول (11)  أرصدة الاستثمارات الأجنبية المباشرة الواردة الى الدول العربية للفترة 2011-2018
</t>
  </si>
  <si>
    <t>Table (11)  Foreign direct Investments  inward stock – Arab Countries, 2011 - 2018</t>
  </si>
  <si>
    <t xml:space="preserve">جدول (12)  أرصدة الاستثمارات الأجنبية المباشرة الصادرة من الدول العربية للفترة 2011-2018
</t>
  </si>
  <si>
    <t>Table (12) Foreign direct Investments  outward stock – Arab Countries, 2011 - 2018</t>
  </si>
  <si>
    <t>Syrian Arab Republic</t>
  </si>
  <si>
    <t>United Arab Emirates</t>
  </si>
  <si>
    <t>جدول (13)  أداء مجموعات الدول في مجموعة المتطلبات الأساسية أو المسبقة لعام 2018</t>
  </si>
  <si>
    <t>Table (13) Arab Grouping Countries  Performance in Prerequisites in 2018</t>
  </si>
  <si>
    <t>جدول (15) أداء مجموعات الدول في مؤشر الوساطة المالية والقدرات التمويلية لعام 2018</t>
  </si>
  <si>
    <t>Source: The Arab Organization for Investment Guarantee and Export Credit (ECCI),issue of the Investment Climate Report 2018</t>
  </si>
  <si>
    <t>المصدر: المؤسسة العربية لضمان الاستثمار وائتمان الصادرات (ضمان)، تقرير مناخ الاستثمار في الدول العربية 2018</t>
  </si>
  <si>
    <t xml:space="preserve"> جدول (14) أداء مجموعات الدول في مجموعة العوامل الكامنة لعام 2018</t>
  </si>
  <si>
    <t>Table (14) Arab Grouping Countries Performance in Underlying Factors,2018</t>
  </si>
  <si>
    <t>جدول (16) أداء مجموعات الدول في مؤشر حجم السوق وفرص وسهولة النفاذ إليه لعام 2018</t>
  </si>
  <si>
    <t>جدول (17) أداء مجموعات الدول في مؤشر الموارد البشرية والطبيعية لعام 2018</t>
  </si>
  <si>
    <t>جدول (18) أداء مجموعات الدول في مؤشر الاتصالات وتكنولوجيا المعلومات لعام 2018</t>
  </si>
  <si>
    <t xml:space="preserve"> جدول (19) أداء مجموعات الدول في مؤشر اقتصاديات التكتل لعام 2018</t>
  </si>
  <si>
    <t>جدول (20) أداء مجموعات الدول العربية في مؤشر عوامل التميز والتقدم التكنولوجي لعام 2018</t>
  </si>
  <si>
    <t xml:space="preserve">جدول رقم (21)  التجارة عبر الحدود </t>
  </si>
  <si>
    <t>جدول رقم (  22 ) القروض الزراعية والسمكية والإنفاق الحكومي على قطاع الزراعة والثروة السمكية</t>
  </si>
  <si>
    <t>جدول رقم (23) مؤشر التوجيه الزراعي للنفقات الحكومية</t>
  </si>
  <si>
    <t>متوسط الفترة 2014-2015</t>
  </si>
  <si>
    <t>Source: ILO data</t>
  </si>
  <si>
    <t xml:space="preserve">مساحة المحاصيل الموسميةSeasonal Crops Area </t>
  </si>
  <si>
    <t>Fallow  Area</t>
  </si>
  <si>
    <t>Forests Area</t>
  </si>
  <si>
    <t>Pastures Area</t>
  </si>
  <si>
    <t>Uncultivated Area</t>
  </si>
  <si>
    <t>جدول (7) متوسط نصيب الفرد من الناتج المحلي الاجمالي والناتج الزراعي خلال الفترة 2018-2016(بالاسعار الجارية)</t>
  </si>
  <si>
    <t>Table (7) Per  Capita of Gross Domestic Product and Agricultural Product,   2016-2018 (Current Prices)</t>
  </si>
  <si>
    <t>Table (22) Credit to Agriculture, Forestry and Fishing</t>
  </si>
  <si>
    <t>Table (23)Agriculture orientation index for government expenditures</t>
  </si>
  <si>
    <t>Table (20) Arab Grouping Countries  Performance in Differentiation and Technological Environment Indicator in 2018</t>
  </si>
  <si>
    <t>Table (19)Arab Grouping Countries  Performance in Agglomeration Economies Indicator in 2018</t>
  </si>
  <si>
    <t>Table (18) Arab Grouping Countries  Performance in Information and Communication Technology Indicator in 2018</t>
  </si>
  <si>
    <t>Table (17) Arab Grouping Countries  Performance in Human and Natural Resources Indicator in 2018</t>
  </si>
  <si>
    <t>Table (16) Arab Grouping Countries Performance in Market size, opportunities and accessibility Indicator in 2018</t>
  </si>
  <si>
    <t>Table (15) Arab Grouping Countries  Performance in Financial Structure and Financing Capacities Indicator 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</si>
</sst>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0"/>
  </numFmts>
  <fonts count="66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name val="Sultan normal"/>
      <charset val="178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name val="Calibri"/>
      <family val="2"/>
      <charset val="178"/>
      <scheme val="minor"/>
    </font>
    <font>
      <sz val="9"/>
      <name val="Arial"/>
      <family val="2"/>
    </font>
    <font>
      <sz val="11"/>
      <name val="Times New Roman"/>
      <family val="1"/>
    </font>
    <font>
      <b/>
      <sz val="11"/>
      <name val="Arabic Transparent"/>
      <charset val="178"/>
    </font>
    <font>
      <sz val="11"/>
      <name val="Arial"/>
      <family val="2"/>
    </font>
    <font>
      <sz val="11"/>
      <name val="Arial"/>
      <family val="2"/>
      <charset val="178"/>
    </font>
    <font>
      <sz val="12"/>
      <name val="Times New Roman"/>
      <family val="1"/>
    </font>
    <font>
      <b/>
      <sz val="11"/>
      <name val="Simplified Arabic"/>
      <family val="1"/>
    </font>
    <font>
      <sz val="11"/>
      <name val="Simplified Arabic"/>
      <family val="1"/>
    </font>
    <font>
      <sz val="14"/>
      <name val="Calibri"/>
      <family val="2"/>
      <charset val="178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Sultan normal"/>
      <charset val="178"/>
    </font>
    <font>
      <b/>
      <sz val="12"/>
      <color theme="1"/>
      <name val="Sultan normal"/>
      <charset val="178"/>
    </font>
    <font>
      <b/>
      <sz val="8.5"/>
      <name val="Arial"/>
      <family val="2"/>
    </font>
    <font>
      <sz val="9"/>
      <name val="Arabic Transparent"/>
      <charset val="178"/>
    </font>
    <font>
      <b/>
      <sz val="10"/>
      <name val="Simplified Arabic"/>
      <family val="1"/>
    </font>
    <font>
      <sz val="9"/>
      <color rgb="FF666666"/>
      <name val="Lucida Console"/>
      <family val="3"/>
    </font>
    <font>
      <b/>
      <sz val="11"/>
      <name val="Calibri"/>
      <family val="2"/>
      <charset val="178"/>
      <scheme val="minor"/>
    </font>
    <font>
      <b/>
      <sz val="12"/>
      <name val="Times New Roman"/>
      <family val="1"/>
    </font>
    <font>
      <sz val="10.5"/>
      <color theme="1"/>
      <name val="Calibri"/>
      <family val="2"/>
      <charset val="178"/>
      <scheme val="minor"/>
    </font>
    <font>
      <sz val="10.5"/>
      <color rgb="FF666666"/>
      <name val="Lucida Console"/>
      <family val="3"/>
    </font>
    <font>
      <sz val="10.5"/>
      <name val="Arial"/>
      <family val="2"/>
    </font>
    <font>
      <sz val="10.5"/>
      <name val="Calibri"/>
      <family val="2"/>
      <charset val="178"/>
      <scheme val="minor"/>
    </font>
    <font>
      <sz val="10.5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Arial"/>
      <family val="2"/>
    </font>
    <font>
      <b/>
      <sz val="10.5"/>
      <name val="Times New Roman"/>
      <family val="1"/>
    </font>
    <font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Times New Roman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DDDDDD"/>
      </left>
      <right/>
      <top style="medium">
        <color rgb="FFDDDDDD"/>
      </top>
      <bottom/>
      <diagonal/>
    </border>
  </borders>
  <cellStyleXfs count="50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4" fillId="0" borderId="0"/>
    <xf numFmtId="0" fontId="24" fillId="0" borderId="0"/>
    <xf numFmtId="9" fontId="25" fillId="0" borderId="0" applyFont="0" applyFill="0" applyBorder="0" applyAlignment="0" applyProtection="0"/>
    <xf numFmtId="0" fontId="26" fillId="31" borderId="0" applyNumberFormat="0" applyBorder="0" applyAlignment="0" applyProtection="0"/>
    <xf numFmtId="0" fontId="43" fillId="0" borderId="54">
      <alignment horizontal="right" vertical="center" indent="1"/>
    </xf>
    <xf numFmtId="0" fontId="2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</cellStyleXfs>
  <cellXfs count="424">
    <xf numFmtId="0" fontId="0" fillId="0" borderId="0" xfId="0"/>
    <xf numFmtId="164" fontId="21" fillId="0" borderId="15" xfId="0" applyNumberFormat="1" applyFont="1" applyFill="1" applyBorder="1" applyAlignment="1">
      <alignment horizontal="center" readingOrder="1"/>
    </xf>
    <xf numFmtId="0" fontId="20" fillId="0" borderId="16" xfId="0" applyFont="1" applyFill="1" applyBorder="1" applyAlignment="1">
      <alignment readingOrder="1"/>
    </xf>
    <xf numFmtId="0" fontId="22" fillId="0" borderId="0" xfId="0" applyFont="1" applyFill="1" applyAlignment="1">
      <alignment vertical="top" wrapText="1" readingOrder="1"/>
    </xf>
    <xf numFmtId="0" fontId="0" fillId="0" borderId="0" xfId="0" applyFill="1"/>
    <xf numFmtId="0" fontId="22" fillId="0" borderId="0" xfId="0" applyFont="1" applyFill="1" applyBorder="1" applyAlignment="1">
      <alignment vertical="top" wrapText="1" readingOrder="2"/>
    </xf>
    <xf numFmtId="0" fontId="30" fillId="0" borderId="0" xfId="0" applyFont="1" applyFill="1" applyAlignment="1">
      <alignment horizontal="left" readingOrder="1"/>
    </xf>
    <xf numFmtId="0" fontId="22" fillId="0" borderId="0" xfId="0" applyFont="1" applyFill="1" applyAlignment="1">
      <alignment vertical="top" wrapText="1" readingOrder="2"/>
    </xf>
    <xf numFmtId="0" fontId="21" fillId="0" borderId="0" xfId="0" applyFont="1" applyFill="1" applyAlignment="1">
      <alignment wrapText="1" readingOrder="2"/>
    </xf>
    <xf numFmtId="0" fontId="22" fillId="0" borderId="11" xfId="0" applyFont="1" applyFill="1" applyBorder="1" applyAlignment="1">
      <alignment wrapText="1" readingOrder="2"/>
    </xf>
    <xf numFmtId="0" fontId="31" fillId="0" borderId="31" xfId="0" applyFont="1" applyFill="1" applyBorder="1" applyAlignment="1">
      <alignment horizontal="center" readingOrder="2"/>
    </xf>
    <xf numFmtId="2" fontId="34" fillId="0" borderId="31" xfId="0" applyNumberFormat="1" applyFont="1" applyFill="1" applyBorder="1" applyAlignment="1">
      <alignment horizontal="center" vertical="center"/>
    </xf>
    <xf numFmtId="2" fontId="34" fillId="0" borderId="32" xfId="0" applyNumberFormat="1" applyFont="1" applyFill="1" applyBorder="1" applyAlignment="1">
      <alignment horizontal="center" vertical="center"/>
    </xf>
    <xf numFmtId="2" fontId="34" fillId="0" borderId="28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wrapText="1" readingOrder="2"/>
    </xf>
    <xf numFmtId="0" fontId="24" fillId="0" borderId="11" xfId="0" applyFont="1" applyFill="1" applyBorder="1" applyAlignment="1">
      <alignment wrapText="1" readingOrder="2"/>
    </xf>
    <xf numFmtId="0" fontId="23" fillId="0" borderId="20" xfId="0" applyFont="1" applyFill="1" applyBorder="1" applyAlignment="1">
      <alignment horizontal="center" readingOrder="1"/>
    </xf>
    <xf numFmtId="0" fontId="23" fillId="0" borderId="39" xfId="0" applyFont="1" applyFill="1" applyBorder="1" applyAlignment="1">
      <alignment horizontal="center" readingOrder="1"/>
    </xf>
    <xf numFmtId="0" fontId="23" fillId="0" borderId="35" xfId="0" applyFont="1" applyFill="1" applyBorder="1" applyAlignment="1">
      <alignment horizontal="center" readingOrder="1"/>
    </xf>
    <xf numFmtId="0" fontId="23" fillId="0" borderId="51" xfId="0" applyFont="1" applyFill="1" applyBorder="1" applyAlignment="1">
      <alignment horizontal="center" readingOrder="1"/>
    </xf>
    <xf numFmtId="0" fontId="23" fillId="0" borderId="38" xfId="0" applyFont="1" applyFill="1" applyBorder="1" applyAlignment="1">
      <alignment horizontal="center" readingOrder="1"/>
    </xf>
    <xf numFmtId="0" fontId="23" fillId="0" borderId="12" xfId="0" applyFont="1" applyFill="1" applyBorder="1" applyAlignment="1">
      <alignment horizontal="center" wrapText="1" readingOrder="2"/>
    </xf>
    <xf numFmtId="0" fontId="23" fillId="0" borderId="35" xfId="0" applyFont="1" applyFill="1" applyBorder="1" applyAlignment="1">
      <alignment horizontal="center" readingOrder="2"/>
    </xf>
    <xf numFmtId="2" fontId="35" fillId="0" borderId="31" xfId="0" applyNumberFormat="1" applyFont="1" applyFill="1" applyBorder="1" applyAlignment="1">
      <alignment horizontal="center" readingOrder="2"/>
    </xf>
    <xf numFmtId="2" fontId="35" fillId="0" borderId="35" xfId="0" applyNumberFormat="1" applyFont="1" applyFill="1" applyBorder="1" applyAlignment="1">
      <alignment horizontal="center" readingOrder="2"/>
    </xf>
    <xf numFmtId="2" fontId="35" fillId="0" borderId="44" xfId="0" applyNumberFormat="1" applyFont="1" applyFill="1" applyBorder="1" applyAlignment="1">
      <alignment horizontal="center" readingOrder="2"/>
    </xf>
    <xf numFmtId="2" fontId="35" fillId="0" borderId="52" xfId="0" applyNumberFormat="1" applyFont="1" applyFill="1" applyBorder="1" applyAlignment="1">
      <alignment horizontal="center" readingOrder="2"/>
    </xf>
    <xf numFmtId="2" fontId="35" fillId="0" borderId="53" xfId="0" applyNumberFormat="1" applyFont="1" applyFill="1" applyBorder="1" applyAlignment="1">
      <alignment horizontal="center" readingOrder="2"/>
    </xf>
    <xf numFmtId="0" fontId="31" fillId="0" borderId="0" xfId="0" applyFont="1" applyFill="1" applyBorder="1" applyAlignment="1">
      <alignment vertical="center" readingOrder="2"/>
    </xf>
    <xf numFmtId="0" fontId="37" fillId="0" borderId="0" xfId="0" applyFont="1" applyFill="1" applyAlignment="1"/>
    <xf numFmtId="1" fontId="37" fillId="0" borderId="0" xfId="0" applyNumberFormat="1" applyFont="1" applyFill="1" applyBorder="1" applyAlignment="1">
      <alignment vertical="center" readingOrder="1"/>
    </xf>
    <xf numFmtId="1" fontId="36" fillId="0" borderId="0" xfId="0" applyNumberFormat="1" applyFont="1" applyFill="1" applyBorder="1" applyAlignment="1">
      <alignment vertical="center" readingOrder="1"/>
    </xf>
    <xf numFmtId="0" fontId="36" fillId="0" borderId="0" xfId="0" applyFont="1" applyFill="1" applyBorder="1" applyAlignment="1">
      <alignment vertical="center" wrapText="1" readingOrder="2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Alignment="1">
      <alignment vertical="center"/>
    </xf>
    <xf numFmtId="0" fontId="38" fillId="0" borderId="0" xfId="0" applyFont="1" applyFill="1"/>
    <xf numFmtId="0" fontId="39" fillId="0" borderId="0" xfId="0" applyFont="1" applyFill="1" applyAlignment="1">
      <alignment vertical="center"/>
    </xf>
    <xf numFmtId="0" fontId="40" fillId="0" borderId="0" xfId="0" applyFont="1" applyFill="1" applyBorder="1" applyAlignment="1">
      <alignment vertical="center" wrapText="1"/>
    </xf>
    <xf numFmtId="2" fontId="35" fillId="0" borderId="30" xfId="0" applyNumberFormat="1" applyFont="1" applyFill="1" applyBorder="1" applyAlignment="1">
      <alignment horizontal="center" readingOrder="2"/>
    </xf>
    <xf numFmtId="2" fontId="35" fillId="0" borderId="29" xfId="0" applyNumberFormat="1" applyFont="1" applyFill="1" applyBorder="1" applyAlignment="1">
      <alignment horizontal="center" readingOrder="2"/>
    </xf>
    <xf numFmtId="2" fontId="34" fillId="0" borderId="30" xfId="0" applyNumberFormat="1" applyFont="1" applyFill="1" applyBorder="1" applyAlignment="1">
      <alignment horizontal="center" vertical="center"/>
    </xf>
    <xf numFmtId="0" fontId="29" fillId="0" borderId="0" xfId="0" applyFont="1" applyFill="1"/>
    <xf numFmtId="1" fontId="0" fillId="0" borderId="0" xfId="0" applyNumberFormat="1" applyFill="1"/>
    <xf numFmtId="0" fontId="21" fillId="0" borderId="15" xfId="0" applyFont="1" applyFill="1" applyBorder="1" applyAlignment="1">
      <alignment horizontal="center" readingOrder="1"/>
    </xf>
    <xf numFmtId="0" fontId="21" fillId="0" borderId="15" xfId="0" applyFont="1" applyFill="1" applyBorder="1" applyAlignment="1">
      <alignment horizontal="center" readingOrder="2"/>
    </xf>
    <xf numFmtId="0" fontId="23" fillId="0" borderId="14" xfId="0" applyFont="1" applyFill="1" applyBorder="1" applyAlignment="1">
      <alignment horizontal="center" readingOrder="1"/>
    </xf>
    <xf numFmtId="0" fontId="22" fillId="0" borderId="0" xfId="0" applyFont="1" applyFill="1" applyAlignment="1">
      <alignment horizontal="right" vertical="top" wrapText="1" readingOrder="2"/>
    </xf>
    <xf numFmtId="0" fontId="23" fillId="0" borderId="12" xfId="0" applyFont="1" applyFill="1" applyBorder="1" applyAlignment="1">
      <alignment horizontal="center" readingOrder="2"/>
    </xf>
    <xf numFmtId="0" fontId="22" fillId="0" borderId="0" xfId="0" applyFont="1" applyFill="1" applyBorder="1" applyAlignment="1">
      <alignment horizontal="right" vertical="top" wrapText="1" readingOrder="2"/>
    </xf>
    <xf numFmtId="2" fontId="23" fillId="0" borderId="22" xfId="0" applyNumberFormat="1" applyFont="1" applyFill="1" applyBorder="1" applyAlignment="1">
      <alignment horizontal="center" readingOrder="2"/>
    </xf>
    <xf numFmtId="2" fontId="23" fillId="0" borderId="15" xfId="0" applyNumberFormat="1" applyFont="1" applyFill="1" applyBorder="1" applyAlignment="1">
      <alignment horizontal="center" readingOrder="2"/>
    </xf>
    <xf numFmtId="2" fontId="23" fillId="0" borderId="15" xfId="0" applyNumberFormat="1" applyFont="1" applyFill="1" applyBorder="1" applyAlignment="1">
      <alignment horizontal="center" readingOrder="1"/>
    </xf>
    <xf numFmtId="2" fontId="23" fillId="0" borderId="24" xfId="0" applyNumberFormat="1" applyFont="1" applyFill="1" applyBorder="1" applyAlignment="1">
      <alignment horizontal="center" readingOrder="1"/>
    </xf>
    <xf numFmtId="0" fontId="46" fillId="0" borderId="0" xfId="0" applyFont="1" applyFill="1" applyAlignment="1">
      <alignment horizontal="right" readingOrder="2"/>
    </xf>
    <xf numFmtId="0" fontId="28" fillId="0" borderId="0" xfId="0" applyFont="1" applyFill="1" applyAlignment="1">
      <alignment horizontal="left" readingOrder="1"/>
    </xf>
    <xf numFmtId="0" fontId="0" fillId="0" borderId="0" xfId="0" applyFill="1" applyBorder="1"/>
    <xf numFmtId="0" fontId="44" fillId="0" borderId="0" xfId="0" applyFont="1" applyFill="1" applyAlignment="1">
      <alignment horizontal="center" readingOrder="2"/>
    </xf>
    <xf numFmtId="0" fontId="37" fillId="0" borderId="0" xfId="0" applyFont="1" applyFill="1" applyAlignment="1">
      <alignment horizontal="center" vertical="center"/>
    </xf>
    <xf numFmtId="0" fontId="36" fillId="0" borderId="15" xfId="0" applyFont="1" applyFill="1" applyBorder="1" applyAlignment="1">
      <alignment horizontal="center" vertical="center" readingOrder="1"/>
    </xf>
    <xf numFmtId="165" fontId="36" fillId="0" borderId="15" xfId="0" applyNumberFormat="1" applyFont="1" applyFill="1" applyBorder="1" applyAlignment="1">
      <alignment horizontal="center" vertical="center" readingOrder="1"/>
    </xf>
    <xf numFmtId="1" fontId="36" fillId="0" borderId="15" xfId="0" applyNumberFormat="1" applyFont="1" applyFill="1" applyBorder="1" applyAlignment="1">
      <alignment horizontal="center" vertical="center" readingOrder="1"/>
    </xf>
    <xf numFmtId="0" fontId="42" fillId="0" borderId="15" xfId="0" applyFont="1" applyFill="1" applyBorder="1" applyAlignment="1">
      <alignment horizontal="center" vertical="top" wrapText="1" readingOrder="2"/>
    </xf>
    <xf numFmtId="0" fontId="42" fillId="0" borderId="22" xfId="0" applyFont="1" applyFill="1" applyBorder="1" applyAlignment="1">
      <alignment horizontal="center" vertical="top" wrapText="1" readingOrder="2"/>
    </xf>
    <xf numFmtId="0" fontId="42" fillId="0" borderId="24" xfId="0" applyFont="1" applyFill="1" applyBorder="1" applyAlignment="1">
      <alignment horizontal="center" vertical="top" wrapText="1" readingOrder="2"/>
    </xf>
    <xf numFmtId="0" fontId="0" fillId="0" borderId="0" xfId="0" applyFill="1" applyBorder="1" applyAlignment="1">
      <alignment horizontal="right"/>
    </xf>
    <xf numFmtId="0" fontId="21" fillId="0" borderId="0" xfId="0" applyFont="1" applyFill="1" applyAlignment="1">
      <alignment vertical="top" wrapText="1" readingOrder="1"/>
    </xf>
    <xf numFmtId="2" fontId="41" fillId="0" borderId="27" xfId="0" applyNumberFormat="1" applyFont="1" applyFill="1" applyBorder="1" applyAlignment="1">
      <alignment horizontal="center" readingOrder="1"/>
    </xf>
    <xf numFmtId="2" fontId="41" fillId="0" borderId="58" xfId="0" applyNumberFormat="1" applyFont="1" applyFill="1" applyBorder="1" applyAlignment="1">
      <alignment horizontal="center" readingOrder="1"/>
    </xf>
    <xf numFmtId="2" fontId="41" fillId="0" borderId="60" xfId="0" applyNumberFormat="1" applyFont="1" applyFill="1" applyBorder="1" applyAlignment="1">
      <alignment horizontal="center" readingOrder="1"/>
    </xf>
    <xf numFmtId="0" fontId="22" fillId="0" borderId="0" xfId="0" applyFont="1" applyFill="1" applyBorder="1" applyAlignment="1">
      <alignment horizontal="left" vertical="center" wrapText="1" readingOrder="1"/>
    </xf>
    <xf numFmtId="1" fontId="37" fillId="0" borderId="0" xfId="0" applyNumberFormat="1" applyFont="1" applyFill="1" applyBorder="1" applyAlignment="1">
      <alignment horizontal="center" vertical="center" readingOrder="1"/>
    </xf>
    <xf numFmtId="0" fontId="37" fillId="0" borderId="0" xfId="0" applyFont="1" applyFill="1" applyAlignment="1">
      <alignment horizontal="right" vertical="center" readingOrder="2"/>
    </xf>
    <xf numFmtId="2" fontId="23" fillId="0" borderId="30" xfId="0" applyNumberFormat="1" applyFont="1" applyFill="1" applyBorder="1" applyAlignment="1">
      <alignment horizontal="center"/>
    </xf>
    <xf numFmtId="2" fontId="23" fillId="0" borderId="31" xfId="0" applyNumberFormat="1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 readingOrder="2"/>
    </xf>
    <xf numFmtId="0" fontId="21" fillId="33" borderId="22" xfId="0" applyFont="1" applyFill="1" applyBorder="1" applyAlignment="1">
      <alignment horizontal="center" readingOrder="1"/>
    </xf>
    <xf numFmtId="0" fontId="42" fillId="0" borderId="23" xfId="0" applyFont="1" applyFill="1" applyBorder="1" applyAlignment="1">
      <alignment horizontal="center" vertical="top" wrapText="1" readingOrder="2"/>
    </xf>
    <xf numFmtId="0" fontId="42" fillId="0" borderId="26" xfId="0" applyFont="1" applyFill="1" applyBorder="1" applyAlignment="1">
      <alignment horizontal="center" vertical="top" wrapText="1" readingOrder="2"/>
    </xf>
    <xf numFmtId="0" fontId="42" fillId="0" borderId="59" xfId="0" applyFont="1" applyFill="1" applyBorder="1" applyAlignment="1">
      <alignment horizontal="center" vertical="top" wrapText="1" readingOrder="2"/>
    </xf>
    <xf numFmtId="0" fontId="42" fillId="0" borderId="60" xfId="0" applyFont="1" applyFill="1" applyBorder="1" applyAlignment="1">
      <alignment horizontal="center" wrapText="1" readingOrder="2"/>
    </xf>
    <xf numFmtId="0" fontId="42" fillId="0" borderId="27" xfId="0" applyFont="1" applyFill="1" applyBorder="1" applyAlignment="1">
      <alignment horizontal="center" wrapText="1" readingOrder="2"/>
    </xf>
    <xf numFmtId="0" fontId="42" fillId="0" borderId="27" xfId="0" applyFont="1" applyFill="1" applyBorder="1" applyAlignment="1">
      <alignment horizontal="center" vertical="top" wrapText="1" readingOrder="2"/>
    </xf>
    <xf numFmtId="0" fontId="42" fillId="0" borderId="58" xfId="0" applyFont="1" applyFill="1" applyBorder="1" applyAlignment="1">
      <alignment horizontal="center" wrapText="1" readingOrder="2"/>
    </xf>
    <xf numFmtId="2" fontId="23" fillId="0" borderId="60" xfId="0" applyNumberFormat="1" applyFont="1" applyFill="1" applyBorder="1" applyAlignment="1">
      <alignment horizontal="center" readingOrder="2"/>
    </xf>
    <xf numFmtId="2" fontId="23" fillId="0" borderId="27" xfId="0" applyNumberFormat="1" applyFont="1" applyFill="1" applyBorder="1" applyAlignment="1">
      <alignment horizontal="center" readingOrder="2"/>
    </xf>
    <xf numFmtId="2" fontId="23" fillId="0" borderId="27" xfId="0" applyNumberFormat="1" applyFont="1" applyFill="1" applyBorder="1" applyAlignment="1">
      <alignment horizontal="center" readingOrder="1"/>
    </xf>
    <xf numFmtId="2" fontId="23" fillId="0" borderId="58" xfId="0" applyNumberFormat="1" applyFont="1" applyFill="1" applyBorder="1" applyAlignment="1">
      <alignment horizontal="center" readingOrder="1"/>
    </xf>
    <xf numFmtId="0" fontId="30" fillId="0" borderId="0" xfId="0" applyFont="1" applyFill="1" applyAlignment="1">
      <alignment horizontal="right" readingOrder="2"/>
    </xf>
    <xf numFmtId="0" fontId="47" fillId="0" borderId="0" xfId="0" applyFont="1" applyFill="1" applyAlignment="1">
      <alignment horizontal="right" readingOrder="2"/>
    </xf>
    <xf numFmtId="1" fontId="37" fillId="0" borderId="0" xfId="0" applyNumberFormat="1" applyFont="1" applyFill="1" applyBorder="1" applyAlignment="1">
      <alignment horizontal="left" vertical="center" readingOrder="1"/>
    </xf>
    <xf numFmtId="1" fontId="37" fillId="0" borderId="43" xfId="0" applyNumberFormat="1" applyFont="1" applyFill="1" applyBorder="1" applyAlignment="1">
      <alignment horizontal="left" vertical="center" readingOrder="1"/>
    </xf>
    <xf numFmtId="165" fontId="42" fillId="0" borderId="15" xfId="0" applyNumberFormat="1" applyFont="1" applyFill="1" applyBorder="1" applyAlignment="1">
      <alignment horizontal="center" wrapText="1" readingOrder="2"/>
    </xf>
    <xf numFmtId="165" fontId="42" fillId="0" borderId="22" xfId="0" applyNumberFormat="1" applyFont="1" applyFill="1" applyBorder="1" applyAlignment="1">
      <alignment horizontal="center" vertical="top" wrapText="1" readingOrder="2"/>
    </xf>
    <xf numFmtId="165" fontId="42" fillId="0" borderId="15" xfId="0" applyNumberFormat="1" applyFont="1" applyFill="1" applyBorder="1" applyAlignment="1">
      <alignment horizontal="center" vertical="top" wrapText="1" readingOrder="2"/>
    </xf>
    <xf numFmtId="165" fontId="42" fillId="0" borderId="24" xfId="0" applyNumberFormat="1" applyFont="1" applyFill="1" applyBorder="1" applyAlignment="1">
      <alignment horizontal="center" vertical="top" wrapText="1" readingOrder="2"/>
    </xf>
    <xf numFmtId="0" fontId="42" fillId="0" borderId="60" xfId="0" applyFont="1" applyFill="1" applyBorder="1" applyAlignment="1">
      <alignment horizontal="center" vertical="top" wrapText="1" readingOrder="2"/>
    </xf>
    <xf numFmtId="0" fontId="42" fillId="0" borderId="58" xfId="0" applyFont="1" applyFill="1" applyBorder="1" applyAlignment="1">
      <alignment horizontal="center" vertical="top" wrapText="1" readingOrder="2"/>
    </xf>
    <xf numFmtId="0" fontId="40" fillId="0" borderId="16" xfId="0" applyFont="1" applyFill="1" applyBorder="1" applyAlignment="1">
      <alignment vertical="center" wrapText="1"/>
    </xf>
    <xf numFmtId="1" fontId="37" fillId="0" borderId="43" xfId="0" applyNumberFormat="1" applyFont="1" applyFill="1" applyBorder="1" applyAlignment="1">
      <alignment vertical="center" readingOrder="1"/>
    </xf>
    <xf numFmtId="0" fontId="37" fillId="0" borderId="0" xfId="0" applyFont="1" applyFill="1" applyAlignment="1">
      <alignment horizontal="left"/>
    </xf>
    <xf numFmtId="0" fontId="22" fillId="0" borderId="11" xfId="0" applyFont="1" applyFill="1" applyBorder="1" applyAlignment="1">
      <alignment vertical="top" wrapText="1" readingOrder="2"/>
    </xf>
    <xf numFmtId="0" fontId="22" fillId="0" borderId="0" xfId="0" applyFont="1" applyFill="1" applyAlignment="1">
      <alignment vertical="center" wrapText="1" readingOrder="1"/>
    </xf>
    <xf numFmtId="0" fontId="21" fillId="33" borderId="15" xfId="0" applyFont="1" applyFill="1" applyBorder="1" applyAlignment="1">
      <alignment horizontal="center" readingOrder="2"/>
    </xf>
    <xf numFmtId="166" fontId="21" fillId="0" borderId="15" xfId="0" applyNumberFormat="1" applyFont="1" applyFill="1" applyBorder="1" applyAlignment="1">
      <alignment horizontal="center" readingOrder="1"/>
    </xf>
    <xf numFmtId="0" fontId="0" fillId="34" borderId="0" xfId="0" applyFill="1"/>
    <xf numFmtId="2" fontId="23" fillId="0" borderId="0" xfId="0" applyNumberFormat="1" applyFont="1" applyFill="1" applyBorder="1" applyAlignment="1">
      <alignment horizontal="center" readingOrder="2"/>
    </xf>
    <xf numFmtId="0" fontId="22" fillId="0" borderId="0" xfId="0" applyFont="1" applyFill="1" applyAlignment="1">
      <alignment vertical="top" readingOrder="2"/>
    </xf>
    <xf numFmtId="0" fontId="21" fillId="0" borderId="0" xfId="0" applyFont="1" applyFill="1" applyAlignment="1">
      <alignment vertical="top" readingOrder="2"/>
    </xf>
    <xf numFmtId="0" fontId="29" fillId="34" borderId="0" xfId="0" applyFont="1" applyFill="1"/>
    <xf numFmtId="0" fontId="22" fillId="35" borderId="30" xfId="0" applyFont="1" applyFill="1" applyBorder="1" applyAlignment="1">
      <alignment horizontal="center" readingOrder="2"/>
    </xf>
    <xf numFmtId="0" fontId="22" fillId="35" borderId="31" xfId="0" applyFont="1" applyFill="1" applyBorder="1" applyAlignment="1">
      <alignment horizontal="center" readingOrder="2"/>
    </xf>
    <xf numFmtId="0" fontId="22" fillId="35" borderId="29" xfId="0" applyFont="1" applyFill="1" applyBorder="1" applyAlignment="1">
      <alignment horizontal="center" readingOrder="2"/>
    </xf>
    <xf numFmtId="0" fontId="22" fillId="35" borderId="35" xfId="0" applyFont="1" applyFill="1" applyBorder="1" applyAlignment="1">
      <alignment horizontal="center" readingOrder="2"/>
    </xf>
    <xf numFmtId="2" fontId="22" fillId="35" borderId="35" xfId="0" applyNumberFormat="1" applyFont="1" applyFill="1" applyBorder="1" applyAlignment="1">
      <alignment horizontal="center" readingOrder="2"/>
    </xf>
    <xf numFmtId="2" fontId="22" fillId="35" borderId="56" xfId="0" applyNumberFormat="1" applyFont="1" applyFill="1" applyBorder="1" applyAlignment="1">
      <alignment horizontal="center" readingOrder="2"/>
    </xf>
    <xf numFmtId="0" fontId="22" fillId="35" borderId="32" xfId="0" applyFont="1" applyFill="1" applyBorder="1" applyAlignment="1">
      <alignment horizontal="center" readingOrder="2"/>
    </xf>
    <xf numFmtId="0" fontId="23" fillId="35" borderId="35" xfId="0" applyFont="1" applyFill="1" applyBorder="1" applyAlignment="1">
      <alignment horizontal="center" readingOrder="2"/>
    </xf>
    <xf numFmtId="0" fontId="50" fillId="0" borderId="0" xfId="0" applyFont="1" applyFill="1"/>
    <xf numFmtId="3" fontId="33" fillId="0" borderId="0" xfId="0" applyNumberFormat="1" applyFont="1" applyFill="1"/>
    <xf numFmtId="2" fontId="29" fillId="0" borderId="0" xfId="0" applyNumberFormat="1" applyFont="1" applyFill="1"/>
    <xf numFmtId="0" fontId="22" fillId="35" borderId="28" xfId="0" applyFont="1" applyFill="1" applyBorder="1" applyAlignment="1">
      <alignment horizontal="center" readingOrder="2"/>
    </xf>
    <xf numFmtId="0" fontId="22" fillId="35" borderId="17" xfId="0" applyFont="1" applyFill="1" applyBorder="1" applyAlignment="1">
      <alignment horizontal="center" readingOrder="2"/>
    </xf>
    <xf numFmtId="0" fontId="27" fillId="35" borderId="33" xfId="0" applyFont="1" applyFill="1" applyBorder="1" applyAlignment="1">
      <alignment horizontal="center" readingOrder="2"/>
    </xf>
    <xf numFmtId="0" fontId="22" fillId="35" borderId="44" xfId="0" applyFont="1" applyFill="1" applyBorder="1" applyAlignment="1">
      <alignment horizontal="center"/>
    </xf>
    <xf numFmtId="0" fontId="22" fillId="35" borderId="45" xfId="0" applyFont="1" applyFill="1" applyBorder="1" applyAlignment="1">
      <alignment horizontal="center"/>
    </xf>
    <xf numFmtId="0" fontId="22" fillId="35" borderId="20" xfId="0" applyFont="1" applyFill="1" applyBorder="1" applyAlignment="1">
      <alignment horizontal="center"/>
    </xf>
    <xf numFmtId="0" fontId="27" fillId="35" borderId="18" xfId="0" applyFont="1" applyFill="1" applyBorder="1" applyAlignment="1">
      <alignment horizontal="center" readingOrder="2"/>
    </xf>
    <xf numFmtId="0" fontId="27" fillId="35" borderId="20" xfId="0" applyFont="1" applyFill="1" applyBorder="1" applyAlignment="1">
      <alignment horizontal="center" readingOrder="2"/>
    </xf>
    <xf numFmtId="2" fontId="50" fillId="0" borderId="46" xfId="0" applyNumberFormat="1" applyFont="1" applyFill="1" applyBorder="1" applyAlignment="1">
      <alignment horizontal="center"/>
    </xf>
    <xf numFmtId="2" fontId="50" fillId="0" borderId="47" xfId="0" applyNumberFormat="1" applyFont="1" applyFill="1" applyBorder="1" applyAlignment="1">
      <alignment horizontal="center"/>
    </xf>
    <xf numFmtId="2" fontId="50" fillId="0" borderId="48" xfId="0" applyNumberFormat="1" applyFont="1" applyFill="1" applyBorder="1" applyAlignment="1">
      <alignment horizontal="center"/>
    </xf>
    <xf numFmtId="2" fontId="50" fillId="35" borderId="36" xfId="0" applyNumberFormat="1" applyFont="1" applyFill="1" applyBorder="1" applyAlignment="1">
      <alignment horizontal="center"/>
    </xf>
    <xf numFmtId="2" fontId="50" fillId="35" borderId="38" xfId="0" applyNumberFormat="1" applyFont="1" applyFill="1" applyBorder="1" applyAlignment="1">
      <alignment horizontal="center"/>
    </xf>
    <xf numFmtId="0" fontId="27" fillId="35" borderId="39" xfId="0" applyFont="1" applyFill="1" applyBorder="1" applyAlignment="1">
      <alignment horizontal="center" readingOrder="2"/>
    </xf>
    <xf numFmtId="164" fontId="50" fillId="0" borderId="46" xfId="0" applyNumberFormat="1" applyFont="1" applyFill="1" applyBorder="1" applyAlignment="1">
      <alignment horizontal="center"/>
    </xf>
    <xf numFmtId="164" fontId="50" fillId="35" borderId="38" xfId="0" applyNumberFormat="1" applyFont="1" applyFill="1" applyBorder="1" applyAlignment="1">
      <alignment horizontal="center"/>
    </xf>
    <xf numFmtId="0" fontId="22" fillId="35" borderId="38" xfId="0" applyFont="1" applyFill="1" applyBorder="1" applyAlignment="1">
      <alignment horizontal="center" readingOrder="2"/>
    </xf>
    <xf numFmtId="1" fontId="22" fillId="35" borderId="36" xfId="0" applyNumberFormat="1" applyFont="1" applyFill="1" applyBorder="1" applyAlignment="1">
      <alignment horizontal="center" readingOrder="2"/>
    </xf>
    <xf numFmtId="1" fontId="22" fillId="35" borderId="49" xfId="0" applyNumberFormat="1" applyFont="1" applyFill="1" applyBorder="1" applyAlignment="1">
      <alignment horizontal="center" readingOrder="2"/>
    </xf>
    <xf numFmtId="0" fontId="28" fillId="35" borderId="33" xfId="0" applyFont="1" applyFill="1" applyBorder="1" applyAlignment="1">
      <alignment horizontal="center" readingOrder="1"/>
    </xf>
    <xf numFmtId="0" fontId="28" fillId="35" borderId="39" xfId="0" applyFont="1" applyFill="1" applyBorder="1" applyAlignment="1">
      <alignment horizontal="center" readingOrder="1"/>
    </xf>
    <xf numFmtId="0" fontId="31" fillId="0" borderId="31" xfId="0" applyFont="1" applyFill="1" applyBorder="1" applyAlignment="1">
      <alignment horizontal="center" wrapText="1" readingOrder="2"/>
    </xf>
    <xf numFmtId="165" fontId="34" fillId="0" borderId="31" xfId="0" applyNumberFormat="1" applyFont="1" applyFill="1" applyBorder="1" applyAlignment="1">
      <alignment horizontal="center" vertical="center"/>
    </xf>
    <xf numFmtId="0" fontId="21" fillId="35" borderId="35" xfId="0" applyFont="1" applyFill="1" applyBorder="1" applyAlignment="1">
      <alignment horizontal="center" readingOrder="2"/>
    </xf>
    <xf numFmtId="0" fontId="33" fillId="35" borderId="30" xfId="0" applyFont="1" applyFill="1" applyBorder="1" applyAlignment="1">
      <alignment horizontal="center" readingOrder="2"/>
    </xf>
    <xf numFmtId="0" fontId="33" fillId="35" borderId="31" xfId="0" applyFont="1" applyFill="1" applyBorder="1" applyAlignment="1">
      <alignment horizontal="center" readingOrder="2"/>
    </xf>
    <xf numFmtId="0" fontId="33" fillId="35" borderId="32" xfId="0" applyFont="1" applyFill="1" applyBorder="1" applyAlignment="1">
      <alignment horizontal="center" readingOrder="2"/>
    </xf>
    <xf numFmtId="2" fontId="21" fillId="35" borderId="35" xfId="0" applyNumberFormat="1" applyFont="1" applyFill="1" applyBorder="1" applyAlignment="1">
      <alignment horizontal="center" vertical="center"/>
    </xf>
    <xf numFmtId="0" fontId="33" fillId="35" borderId="12" xfId="0" applyFont="1" applyFill="1" applyBorder="1" applyAlignment="1">
      <alignment horizontal="center" readingOrder="1"/>
    </xf>
    <xf numFmtId="0" fontId="33" fillId="35" borderId="10" xfId="0" applyFont="1" applyFill="1" applyBorder="1" applyAlignment="1">
      <alignment horizontal="center" readingOrder="1"/>
    </xf>
    <xf numFmtId="0" fontId="23" fillId="36" borderId="17" xfId="0" applyFont="1" applyFill="1" applyBorder="1" applyAlignment="1">
      <alignment horizontal="center" readingOrder="1"/>
    </xf>
    <xf numFmtId="0" fontId="23" fillId="36" borderId="35" xfId="0" applyFont="1" applyFill="1" applyBorder="1" applyAlignment="1">
      <alignment horizontal="center" readingOrder="1"/>
    </xf>
    <xf numFmtId="0" fontId="23" fillId="36" borderId="12" xfId="0" applyFont="1" applyFill="1" applyBorder="1" applyAlignment="1">
      <alignment horizontal="center" readingOrder="2"/>
    </xf>
    <xf numFmtId="0" fontId="33" fillId="36" borderId="31" xfId="0" applyFont="1" applyFill="1" applyBorder="1" applyAlignment="1">
      <alignment horizontal="center" readingOrder="2"/>
    </xf>
    <xf numFmtId="0" fontId="23" fillId="36" borderId="12" xfId="0" applyFont="1" applyFill="1" applyBorder="1" applyAlignment="1">
      <alignment horizontal="center" wrapText="1" readingOrder="2"/>
    </xf>
    <xf numFmtId="0" fontId="22" fillId="36" borderId="35" xfId="0" applyFont="1" applyFill="1" applyBorder="1" applyAlignment="1">
      <alignment horizontal="center" readingOrder="2"/>
    </xf>
    <xf numFmtId="2" fontId="51" fillId="36" borderId="35" xfId="0" applyNumberFormat="1" applyFont="1" applyFill="1" applyBorder="1" applyAlignment="1">
      <alignment horizontal="center" readingOrder="2"/>
    </xf>
    <xf numFmtId="0" fontId="23" fillId="36" borderId="14" xfId="0" applyFont="1" applyFill="1" applyBorder="1" applyAlignment="1">
      <alignment horizontal="center" readingOrder="1"/>
    </xf>
    <xf numFmtId="0" fontId="40" fillId="35" borderId="36" xfId="0" applyFont="1" applyFill="1" applyBorder="1" applyAlignment="1">
      <alignment horizontal="center" vertical="center" wrapText="1" readingOrder="2"/>
    </xf>
    <xf numFmtId="0" fontId="49" fillId="0" borderId="67" xfId="0" applyFont="1" applyBorder="1" applyAlignment="1">
      <alignment horizontal="right" vertical="top" wrapText="1"/>
    </xf>
    <xf numFmtId="0" fontId="0" fillId="0" borderId="0" xfId="0"/>
    <xf numFmtId="0" fontId="49" fillId="0" borderId="67" xfId="0" applyFont="1" applyBorder="1" applyAlignment="1">
      <alignment horizontal="right" vertical="top" wrapText="1"/>
    </xf>
    <xf numFmtId="0" fontId="40" fillId="35" borderId="37" xfId="0" applyFont="1" applyFill="1" applyBorder="1" applyAlignment="1">
      <alignment horizontal="center" vertical="center" wrapText="1" readingOrder="2"/>
    </xf>
    <xf numFmtId="0" fontId="40" fillId="35" borderId="49" xfId="0" applyFont="1" applyFill="1" applyBorder="1" applyAlignment="1">
      <alignment horizontal="center" vertical="center" wrapText="1" readingOrder="2"/>
    </xf>
    <xf numFmtId="0" fontId="40" fillId="35" borderId="28" xfId="0" applyFont="1" applyFill="1" applyBorder="1" applyAlignment="1">
      <alignment horizontal="right" indent="1"/>
    </xf>
    <xf numFmtId="0" fontId="40" fillId="35" borderId="31" xfId="0" applyFont="1" applyFill="1" applyBorder="1" applyAlignment="1">
      <alignment horizontal="right" indent="1"/>
    </xf>
    <xf numFmtId="0" fontId="40" fillId="35" borderId="32" xfId="0" applyFont="1" applyFill="1" applyBorder="1" applyAlignment="1">
      <alignment horizontal="right" indent="1"/>
    </xf>
    <xf numFmtId="3" fontId="40" fillId="35" borderId="56" xfId="0" applyNumberFormat="1" applyFont="1" applyFill="1" applyBorder="1" applyAlignment="1">
      <alignment horizontal="center" vertical="center" readingOrder="2"/>
    </xf>
    <xf numFmtId="4" fontId="41" fillId="35" borderId="28" xfId="0" applyNumberFormat="1" applyFont="1" applyFill="1" applyBorder="1" applyAlignment="1">
      <alignment horizontal="center"/>
    </xf>
    <xf numFmtId="4" fontId="41" fillId="35" borderId="31" xfId="0" applyNumberFormat="1" applyFont="1" applyFill="1" applyBorder="1" applyAlignment="1">
      <alignment horizontal="center"/>
    </xf>
    <xf numFmtId="4" fontId="41" fillId="35" borderId="32" xfId="0" applyNumberFormat="1" applyFont="1" applyFill="1" applyBorder="1" applyAlignment="1">
      <alignment horizontal="center"/>
    </xf>
    <xf numFmtId="2" fontId="40" fillId="35" borderId="36" xfId="0" applyNumberFormat="1" applyFont="1" applyFill="1" applyBorder="1" applyAlignment="1">
      <alignment horizontal="center" readingOrder="1"/>
    </xf>
    <xf numFmtId="4" fontId="40" fillId="35" borderId="35" xfId="0" applyNumberFormat="1" applyFont="1" applyFill="1" applyBorder="1" applyAlignment="1">
      <alignment horizontal="center"/>
    </xf>
    <xf numFmtId="4" fontId="40" fillId="35" borderId="38" xfId="0" applyNumberFormat="1" applyFont="1" applyFill="1" applyBorder="1" applyAlignment="1">
      <alignment horizontal="center"/>
    </xf>
    <xf numFmtId="0" fontId="36" fillId="37" borderId="15" xfId="0" applyFont="1" applyFill="1" applyBorder="1" applyAlignment="1">
      <alignment horizontal="center" vertical="center" readingOrder="1"/>
    </xf>
    <xf numFmtId="2" fontId="36" fillId="37" borderId="15" xfId="0" applyNumberFormat="1" applyFont="1" applyFill="1" applyBorder="1" applyAlignment="1">
      <alignment horizontal="center" vertical="center" readingOrder="1"/>
    </xf>
    <xf numFmtId="0" fontId="36" fillId="37" borderId="58" xfId="0" applyFont="1" applyFill="1" applyBorder="1" applyAlignment="1">
      <alignment horizontal="center" vertical="center" wrapText="1" readingOrder="2"/>
    </xf>
    <xf numFmtId="0" fontId="36" fillId="37" borderId="15" xfId="0" applyFont="1" applyFill="1" applyBorder="1" applyAlignment="1">
      <alignment horizontal="center" vertical="center" wrapText="1" readingOrder="2"/>
    </xf>
    <xf numFmtId="0" fontId="48" fillId="37" borderId="22" xfId="0" applyFont="1" applyFill="1" applyBorder="1" applyAlignment="1">
      <alignment horizontal="left" vertical="center" wrapText="1" readingOrder="2"/>
    </xf>
    <xf numFmtId="0" fontId="36" fillId="37" borderId="24" xfId="0" applyFont="1" applyFill="1" applyBorder="1" applyAlignment="1">
      <alignment horizontal="center" vertical="center" wrapText="1"/>
    </xf>
    <xf numFmtId="0" fontId="36" fillId="37" borderId="24" xfId="0" applyFont="1" applyFill="1" applyBorder="1" applyAlignment="1">
      <alignment horizontal="center" vertical="center" wrapText="1" readingOrder="2"/>
    </xf>
    <xf numFmtId="0" fontId="36" fillId="36" borderId="15" xfId="0" applyFont="1" applyFill="1" applyBorder="1" applyAlignment="1">
      <alignment horizontal="center" vertical="center" readingOrder="1"/>
    </xf>
    <xf numFmtId="2" fontId="36" fillId="36" borderId="15" xfId="0" applyNumberFormat="1" applyFont="1" applyFill="1" applyBorder="1" applyAlignment="1">
      <alignment horizontal="center" vertical="center" readingOrder="1"/>
    </xf>
    <xf numFmtId="0" fontId="36" fillId="36" borderId="24" xfId="0" applyFont="1" applyFill="1" applyBorder="1" applyAlignment="1">
      <alignment horizontal="center" vertical="center" wrapText="1"/>
    </xf>
    <xf numFmtId="0" fontId="36" fillId="36" borderId="15" xfId="0" applyFont="1" applyFill="1" applyBorder="1" applyAlignment="1">
      <alignment horizontal="center" vertical="center" wrapText="1" readingOrder="2"/>
    </xf>
    <xf numFmtId="0" fontId="48" fillId="36" borderId="22" xfId="0" applyFont="1" applyFill="1" applyBorder="1" applyAlignment="1">
      <alignment horizontal="left" vertical="center" wrapText="1" readingOrder="2"/>
    </xf>
    <xf numFmtId="0" fontId="36" fillId="36" borderId="55" xfId="0" applyFont="1" applyFill="1" applyBorder="1" applyAlignment="1">
      <alignment horizontal="center" vertical="center" wrapText="1"/>
    </xf>
    <xf numFmtId="0" fontId="37" fillId="36" borderId="55" xfId="0" applyFont="1" applyFill="1" applyBorder="1" applyAlignment="1">
      <alignment horizontal="center" vertical="center" wrapText="1"/>
    </xf>
    <xf numFmtId="0" fontId="37" fillId="36" borderId="55" xfId="0" applyFont="1" applyFill="1" applyBorder="1" applyAlignment="1">
      <alignment horizontal="left" vertical="center" wrapText="1"/>
    </xf>
    <xf numFmtId="0" fontId="42" fillId="36" borderId="62" xfId="0" applyFont="1" applyFill="1" applyBorder="1" applyAlignment="1">
      <alignment horizontal="center" vertical="top" wrapText="1" readingOrder="1"/>
    </xf>
    <xf numFmtId="0" fontId="42" fillId="36" borderId="25" xfId="0" applyFont="1" applyFill="1" applyBorder="1" applyAlignment="1">
      <alignment horizontal="center" vertical="top" wrapText="1" readingOrder="1"/>
    </xf>
    <xf numFmtId="0" fontId="42" fillId="36" borderId="65" xfId="0" applyFont="1" applyFill="1" applyBorder="1" applyAlignment="1">
      <alignment horizontal="center" vertical="top" wrapText="1" readingOrder="1"/>
    </xf>
    <xf numFmtId="0" fontId="40" fillId="36" borderId="30" xfId="0" applyFont="1" applyFill="1" applyBorder="1" applyAlignment="1">
      <alignment horizontal="right" indent="1"/>
    </xf>
    <xf numFmtId="0" fontId="40" fillId="36" borderId="31" xfId="0" applyFont="1" applyFill="1" applyBorder="1" applyAlignment="1">
      <alignment horizontal="right" indent="1"/>
    </xf>
    <xf numFmtId="0" fontId="40" fillId="36" borderId="32" xfId="0" applyFont="1" applyFill="1" applyBorder="1" applyAlignment="1">
      <alignment horizontal="right" indent="1"/>
    </xf>
    <xf numFmtId="3" fontId="40" fillId="36" borderId="17" xfId="0" applyNumberFormat="1" applyFont="1" applyFill="1" applyBorder="1" applyAlignment="1">
      <alignment horizontal="center" vertical="center" readingOrder="2"/>
    </xf>
    <xf numFmtId="3" fontId="40" fillId="36" borderId="35" xfId="0" applyNumberFormat="1" applyFont="1" applyFill="1" applyBorder="1" applyAlignment="1">
      <alignment horizontal="center" vertical="center" readingOrder="2"/>
    </xf>
    <xf numFmtId="0" fontId="23" fillId="36" borderId="30" xfId="0" applyFont="1" applyFill="1" applyBorder="1" applyAlignment="1">
      <alignment horizontal="center" readingOrder="1"/>
    </xf>
    <xf numFmtId="0" fontId="23" fillId="36" borderId="31" xfId="0" applyFont="1" applyFill="1" applyBorder="1" applyAlignment="1">
      <alignment horizontal="center" readingOrder="1"/>
    </xf>
    <xf numFmtId="0" fontId="23" fillId="36" borderId="32" xfId="0" applyFont="1" applyFill="1" applyBorder="1" applyAlignment="1">
      <alignment horizontal="center" readingOrder="1"/>
    </xf>
    <xf numFmtId="1" fontId="42" fillId="36" borderId="63" xfId="0" applyNumberFormat="1" applyFont="1" applyFill="1" applyBorder="1" applyAlignment="1">
      <alignment horizontal="center" vertical="top" wrapText="1" readingOrder="2"/>
    </xf>
    <xf numFmtId="1" fontId="42" fillId="36" borderId="50" xfId="0" applyNumberFormat="1" applyFont="1" applyFill="1" applyBorder="1" applyAlignment="1">
      <alignment horizontal="center" vertical="top" wrapText="1" readingOrder="2"/>
    </xf>
    <xf numFmtId="165" fontId="42" fillId="36" borderId="50" xfId="0" applyNumberFormat="1" applyFont="1" applyFill="1" applyBorder="1" applyAlignment="1">
      <alignment horizontal="center" vertical="top" wrapText="1" readingOrder="2"/>
    </xf>
    <xf numFmtId="1" fontId="42" fillId="36" borderId="66" xfId="0" applyNumberFormat="1" applyFont="1" applyFill="1" applyBorder="1" applyAlignment="1">
      <alignment horizontal="center" vertical="top" wrapText="1" readingOrder="2"/>
    </xf>
    <xf numFmtId="1" fontId="42" fillId="36" borderId="40" xfId="0" applyNumberFormat="1" applyFont="1" applyFill="1" applyBorder="1" applyAlignment="1">
      <alignment horizontal="center" vertical="top" wrapText="1" readingOrder="2"/>
    </xf>
    <xf numFmtId="1" fontId="42" fillId="36" borderId="37" xfId="0" applyNumberFormat="1" applyFont="1" applyFill="1" applyBorder="1" applyAlignment="1">
      <alignment horizontal="center" vertical="top" wrapText="1" readingOrder="2"/>
    </xf>
    <xf numFmtId="165" fontId="42" fillId="36" borderId="37" xfId="0" applyNumberFormat="1" applyFont="1" applyFill="1" applyBorder="1" applyAlignment="1">
      <alignment horizontal="center" vertical="top" wrapText="1" readingOrder="2"/>
    </xf>
    <xf numFmtId="165" fontId="42" fillId="36" borderId="57" xfId="0" applyNumberFormat="1" applyFont="1" applyFill="1" applyBorder="1" applyAlignment="1">
      <alignment horizontal="center" vertical="top" wrapText="1" readingOrder="2"/>
    </xf>
    <xf numFmtId="1" fontId="42" fillId="36" borderId="57" xfId="0" applyNumberFormat="1" applyFont="1" applyFill="1" applyBorder="1" applyAlignment="1">
      <alignment horizontal="center" vertical="top" wrapText="1" readingOrder="2"/>
    </xf>
    <xf numFmtId="0" fontId="52" fillId="0" borderId="0" xfId="0" applyFont="1"/>
    <xf numFmtId="0" fontId="53" fillId="0" borderId="67" xfId="0" applyFont="1" applyBorder="1" applyAlignment="1">
      <alignment vertical="top" wrapText="1"/>
    </xf>
    <xf numFmtId="0" fontId="55" fillId="0" borderId="0" xfId="0" applyFont="1" applyFill="1"/>
    <xf numFmtId="2" fontId="54" fillId="0" borderId="30" xfId="0" applyNumberFormat="1" applyFont="1" applyFill="1" applyBorder="1" applyAlignment="1">
      <alignment horizontal="center"/>
    </xf>
    <xf numFmtId="2" fontId="56" fillId="0" borderId="44" xfId="0" applyNumberFormat="1" applyFont="1" applyFill="1" applyBorder="1" applyAlignment="1">
      <alignment horizontal="center" readingOrder="2"/>
    </xf>
    <xf numFmtId="164" fontId="56" fillId="0" borderId="52" xfId="0" applyNumberFormat="1" applyFont="1" applyFill="1" applyBorder="1" applyAlignment="1">
      <alignment horizontal="center" readingOrder="2"/>
    </xf>
    <xf numFmtId="2" fontId="54" fillId="0" borderId="31" xfId="0" applyNumberFormat="1" applyFont="1" applyFill="1" applyBorder="1" applyAlignment="1">
      <alignment horizontal="center"/>
    </xf>
    <xf numFmtId="164" fontId="54" fillId="0" borderId="30" xfId="0" applyNumberFormat="1" applyFont="1" applyFill="1" applyBorder="1" applyAlignment="1">
      <alignment horizontal="center"/>
    </xf>
    <xf numFmtId="2" fontId="56" fillId="0" borderId="52" xfId="0" applyNumberFormat="1" applyFont="1" applyFill="1" applyBorder="1" applyAlignment="1">
      <alignment horizontal="center" readingOrder="2"/>
    </xf>
    <xf numFmtId="2" fontId="56" fillId="0" borderId="31" xfId="0" applyNumberFormat="1" applyFont="1" applyFill="1" applyBorder="1" applyAlignment="1">
      <alignment horizontal="center" readingOrder="2"/>
    </xf>
    <xf numFmtId="0" fontId="52" fillId="34" borderId="0" xfId="0" applyFont="1" applyFill="1"/>
    <xf numFmtId="0" fontId="54" fillId="36" borderId="35" xfId="0" applyFont="1" applyFill="1" applyBorder="1" applyAlignment="1">
      <alignment horizontal="center" readingOrder="1"/>
    </xf>
    <xf numFmtId="0" fontId="54" fillId="36" borderId="12" xfId="0" applyFont="1" applyFill="1" applyBorder="1" applyAlignment="1">
      <alignment horizontal="center" readingOrder="2"/>
    </xf>
    <xf numFmtId="4" fontId="58" fillId="35" borderId="28" xfId="0" applyNumberFormat="1" applyFont="1" applyFill="1" applyBorder="1" applyAlignment="1">
      <alignment horizontal="center"/>
    </xf>
    <xf numFmtId="4" fontId="58" fillId="35" borderId="31" xfId="0" applyNumberFormat="1" applyFont="1" applyFill="1" applyBorder="1" applyAlignment="1">
      <alignment horizontal="center"/>
    </xf>
    <xf numFmtId="0" fontId="54" fillId="36" borderId="31" xfId="0" applyFont="1" applyFill="1" applyBorder="1" applyAlignment="1">
      <alignment horizontal="center" readingOrder="2"/>
    </xf>
    <xf numFmtId="0" fontId="54" fillId="36" borderId="12" xfId="0" applyFont="1" applyFill="1" applyBorder="1" applyAlignment="1">
      <alignment horizontal="center" wrapText="1" readingOrder="2"/>
    </xf>
    <xf numFmtId="2" fontId="56" fillId="0" borderId="29" xfId="0" applyNumberFormat="1" applyFont="1" applyFill="1" applyBorder="1" applyAlignment="1">
      <alignment horizontal="center" readingOrder="2"/>
    </xf>
    <xf numFmtId="0" fontId="59" fillId="36" borderId="35" xfId="0" applyFont="1" applyFill="1" applyBorder="1" applyAlignment="1">
      <alignment horizontal="center" readingOrder="2"/>
    </xf>
    <xf numFmtId="2" fontId="60" fillId="36" borderId="35" xfId="0" applyNumberFormat="1" applyFont="1" applyFill="1" applyBorder="1" applyAlignment="1">
      <alignment horizontal="center" readingOrder="2"/>
    </xf>
    <xf numFmtId="4" fontId="57" fillId="35" borderId="35" xfId="0" applyNumberFormat="1" applyFont="1" applyFill="1" applyBorder="1" applyAlignment="1">
      <alignment horizontal="center"/>
    </xf>
    <xf numFmtId="0" fontId="54" fillId="35" borderId="35" xfId="0" applyFont="1" applyFill="1" applyBorder="1" applyAlignment="1">
      <alignment horizontal="center" readingOrder="1"/>
    </xf>
    <xf numFmtId="2" fontId="54" fillId="0" borderId="52" xfId="0" applyNumberFormat="1" applyFont="1" applyFill="1" applyBorder="1" applyAlignment="1">
      <alignment horizontal="center"/>
    </xf>
    <xf numFmtId="2" fontId="60" fillId="36" borderId="38" xfId="0" applyNumberFormat="1" applyFont="1" applyFill="1" applyBorder="1" applyAlignment="1">
      <alignment horizontal="center" readingOrder="2"/>
    </xf>
    <xf numFmtId="2" fontId="56" fillId="0" borderId="30" xfId="0" applyNumberFormat="1" applyFont="1" applyFill="1" applyBorder="1" applyAlignment="1">
      <alignment horizontal="center" readingOrder="2"/>
    </xf>
    <xf numFmtId="164" fontId="54" fillId="0" borderId="44" xfId="0" applyNumberFormat="1" applyFont="1" applyFill="1" applyBorder="1" applyAlignment="1">
      <alignment horizontal="center"/>
    </xf>
    <xf numFmtId="2" fontId="54" fillId="0" borderId="44" xfId="0" applyNumberFormat="1" applyFont="1" applyFill="1" applyBorder="1" applyAlignment="1">
      <alignment horizontal="center"/>
    </xf>
    <xf numFmtId="0" fontId="49" fillId="0" borderId="67" xfId="0" applyFont="1" applyBorder="1" applyAlignment="1">
      <alignment horizontal="right" vertical="top" wrapText="1"/>
    </xf>
    <xf numFmtId="2" fontId="52" fillId="0" borderId="0" xfId="0" applyNumberFormat="1" applyFont="1"/>
    <xf numFmtId="0" fontId="23" fillId="0" borderId="14" xfId="0" applyFont="1" applyFill="1" applyBorder="1" applyAlignment="1">
      <alignment horizontal="center" readingOrder="1"/>
    </xf>
    <xf numFmtId="4" fontId="58" fillId="0" borderId="31" xfId="0" applyNumberFormat="1" applyFont="1" applyFill="1" applyBorder="1" applyAlignment="1">
      <alignment horizontal="center"/>
    </xf>
    <xf numFmtId="0" fontId="52" fillId="0" borderId="0" xfId="0" applyFont="1" applyFill="1"/>
    <xf numFmtId="0" fontId="33" fillId="0" borderId="31" xfId="0" applyFont="1" applyFill="1" applyBorder="1" applyAlignment="1">
      <alignment horizontal="center" readingOrder="2"/>
    </xf>
    <xf numFmtId="2" fontId="23" fillId="38" borderId="60" xfId="0" applyNumberFormat="1" applyFont="1" applyFill="1" applyBorder="1" applyAlignment="1">
      <alignment horizontal="center" readingOrder="2"/>
    </xf>
    <xf numFmtId="2" fontId="33" fillId="0" borderId="31" xfId="0" applyNumberFormat="1" applyFont="1" applyFill="1" applyBorder="1" applyAlignment="1">
      <alignment horizontal="center" vertical="center" readingOrder="2"/>
    </xf>
    <xf numFmtId="2" fontId="41" fillId="0" borderId="0" xfId="0" applyNumberFormat="1" applyFont="1" applyFill="1" applyBorder="1" applyAlignment="1">
      <alignment horizontal="center" readingOrder="1"/>
    </xf>
    <xf numFmtId="0" fontId="29" fillId="0" borderId="0" xfId="0" applyFont="1" applyFill="1" applyBorder="1"/>
    <xf numFmtId="0" fontId="0" fillId="0" borderId="0" xfId="0" applyBorder="1"/>
    <xf numFmtId="2" fontId="40" fillId="0" borderId="0" xfId="0" applyNumberFormat="1" applyFont="1" applyFill="1" applyBorder="1" applyAlignment="1">
      <alignment horizontal="center" readingOrder="1"/>
    </xf>
    <xf numFmtId="0" fontId="31" fillId="38" borderId="31" xfId="0" applyFont="1" applyFill="1" applyBorder="1" applyAlignment="1">
      <alignment horizontal="center" wrapText="1" readingOrder="2"/>
    </xf>
    <xf numFmtId="0" fontId="61" fillId="38" borderId="0" xfId="0" applyFont="1" applyFill="1" applyAlignment="1">
      <alignment horizontal="center"/>
    </xf>
    <xf numFmtId="0" fontId="61" fillId="0" borderId="0" xfId="0" applyFont="1"/>
    <xf numFmtId="2" fontId="33" fillId="0" borderId="31" xfId="0" applyNumberFormat="1" applyFont="1" applyFill="1" applyBorder="1" applyAlignment="1">
      <alignment horizontal="center"/>
    </xf>
    <xf numFmtId="0" fontId="33" fillId="0" borderId="31" xfId="0" applyFont="1" applyFill="1" applyBorder="1" applyAlignment="1">
      <alignment horizontal="center" wrapText="1" readingOrder="2"/>
    </xf>
    <xf numFmtId="2" fontId="33" fillId="0" borderId="31" xfId="0" applyNumberFormat="1" applyFont="1" applyFill="1" applyBorder="1" applyAlignment="1">
      <alignment horizontal="center" wrapText="1" readingOrder="2"/>
    </xf>
    <xf numFmtId="0" fontId="21" fillId="36" borderId="35" xfId="0" applyFont="1" applyFill="1" applyBorder="1" applyAlignment="1">
      <alignment horizontal="center" readingOrder="2"/>
    </xf>
    <xf numFmtId="0" fontId="61" fillId="0" borderId="0" xfId="0" applyFont="1" applyAlignment="1">
      <alignment horizontal="center"/>
    </xf>
    <xf numFmtId="2" fontId="33" fillId="0" borderId="30" xfId="0" applyNumberFormat="1" applyFont="1" applyFill="1" applyBorder="1" applyAlignment="1">
      <alignment horizontal="center"/>
    </xf>
    <xf numFmtId="2" fontId="33" fillId="0" borderId="31" xfId="0" applyNumberFormat="1" applyFont="1" applyFill="1" applyBorder="1" applyAlignment="1">
      <alignment horizontal="center" vertical="center"/>
    </xf>
    <xf numFmtId="2" fontId="33" fillId="0" borderId="32" xfId="0" applyNumberFormat="1" applyFont="1" applyFill="1" applyBorder="1" applyAlignment="1">
      <alignment horizontal="center"/>
    </xf>
    <xf numFmtId="2" fontId="34" fillId="0" borderId="31" xfId="0" applyNumberFormat="1" applyFont="1" applyFill="1" applyBorder="1" applyAlignment="1">
      <alignment horizontal="center" vertical="center"/>
    </xf>
    <xf numFmtId="2" fontId="34" fillId="0" borderId="32" xfId="0" applyNumberFormat="1" applyFont="1" applyFill="1" applyBorder="1" applyAlignment="1">
      <alignment horizontal="center" vertical="center"/>
    </xf>
    <xf numFmtId="2" fontId="34" fillId="0" borderId="28" xfId="0" applyNumberFormat="1" applyFont="1" applyFill="1" applyBorder="1" applyAlignment="1">
      <alignment horizontal="center" vertical="center"/>
    </xf>
    <xf numFmtId="2" fontId="34" fillId="0" borderId="30" xfId="0" applyNumberFormat="1" applyFont="1" applyFill="1" applyBorder="1" applyAlignment="1">
      <alignment horizontal="center" vertical="center"/>
    </xf>
    <xf numFmtId="2" fontId="21" fillId="35" borderId="35" xfId="0" applyNumberFormat="1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readingOrder="2"/>
    </xf>
    <xf numFmtId="2" fontId="34" fillId="0" borderId="31" xfId="0" applyNumberFormat="1" applyFont="1" applyFill="1" applyBorder="1" applyAlignment="1">
      <alignment horizontal="center" vertical="center"/>
    </xf>
    <xf numFmtId="2" fontId="34" fillId="0" borderId="32" xfId="0" applyNumberFormat="1" applyFont="1" applyFill="1" applyBorder="1" applyAlignment="1">
      <alignment horizontal="center" vertical="center"/>
    </xf>
    <xf numFmtId="2" fontId="35" fillId="0" borderId="44" xfId="0" applyNumberFormat="1" applyFont="1" applyFill="1" applyBorder="1" applyAlignment="1">
      <alignment horizontal="center" readingOrder="2"/>
    </xf>
    <xf numFmtId="2" fontId="34" fillId="0" borderId="30" xfId="0" applyNumberFormat="1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 readingOrder="1"/>
    </xf>
    <xf numFmtId="165" fontId="37" fillId="0" borderId="15" xfId="0" applyNumberFormat="1" applyFont="1" applyFill="1" applyBorder="1" applyAlignment="1">
      <alignment horizontal="center" vertical="center" readingOrder="1"/>
    </xf>
    <xf numFmtId="165" fontId="36" fillId="0" borderId="15" xfId="0" applyNumberFormat="1" applyFont="1" applyFill="1" applyBorder="1" applyAlignment="1">
      <alignment horizontal="center" vertical="center" readingOrder="1"/>
    </xf>
    <xf numFmtId="1" fontId="37" fillId="0" borderId="15" xfId="0" applyNumberFormat="1" applyFont="1" applyFill="1" applyBorder="1" applyAlignment="1">
      <alignment horizontal="center" vertical="center" readingOrder="1"/>
    </xf>
    <xf numFmtId="1" fontId="36" fillId="0" borderId="15" xfId="0" applyNumberFormat="1" applyFont="1" applyFill="1" applyBorder="1" applyAlignment="1">
      <alignment horizontal="center" vertical="center" readingOrder="1"/>
    </xf>
    <xf numFmtId="165" fontId="37" fillId="0" borderId="15" xfId="0" applyNumberFormat="1" applyFont="1" applyFill="1" applyBorder="1" applyAlignment="1">
      <alignment horizontal="center" vertical="center" readingOrder="2"/>
    </xf>
    <xf numFmtId="1" fontId="37" fillId="0" borderId="15" xfId="0" applyNumberFormat="1" applyFont="1" applyFill="1" applyBorder="1" applyAlignment="1">
      <alignment horizontal="center" vertical="center" readingOrder="2"/>
    </xf>
    <xf numFmtId="2" fontId="23" fillId="0" borderId="30" xfId="0" applyNumberFormat="1" applyFont="1" applyFill="1" applyBorder="1" applyAlignment="1">
      <alignment horizontal="center"/>
    </xf>
    <xf numFmtId="2" fontId="21" fillId="35" borderId="35" xfId="0" applyNumberFormat="1" applyFont="1" applyFill="1" applyBorder="1" applyAlignment="1">
      <alignment horizontal="center" vertical="center"/>
    </xf>
    <xf numFmtId="2" fontId="56" fillId="0" borderId="31" xfId="0" applyNumberFormat="1" applyFont="1" applyFill="1" applyBorder="1" applyAlignment="1">
      <alignment horizontal="center" readingOrder="2"/>
    </xf>
    <xf numFmtId="2" fontId="60" fillId="36" borderId="35" xfId="0" applyNumberFormat="1" applyFont="1" applyFill="1" applyBorder="1" applyAlignment="1">
      <alignment horizontal="center" readingOrder="2"/>
    </xf>
    <xf numFmtId="2" fontId="56" fillId="0" borderId="30" xfId="0" applyNumberFormat="1" applyFont="1" applyFill="1" applyBorder="1" applyAlignment="1">
      <alignment horizontal="center" readingOrder="2"/>
    </xf>
    <xf numFmtId="2" fontId="50" fillId="38" borderId="47" xfId="0" applyNumberFormat="1" applyFont="1" applyFill="1" applyBorder="1" applyAlignment="1">
      <alignment horizontal="center"/>
    </xf>
    <xf numFmtId="0" fontId="62" fillId="0" borderId="0" xfId="0" applyFont="1" applyFill="1" applyBorder="1" applyAlignment="1">
      <alignment horizontal="left" vertical="center" wrapText="1" readingOrder="1"/>
    </xf>
    <xf numFmtId="0" fontId="63" fillId="35" borderId="37" xfId="0" applyFont="1" applyFill="1" applyBorder="1" applyAlignment="1">
      <alignment horizontal="center" vertical="center" wrapText="1" readingOrder="2"/>
    </xf>
    <xf numFmtId="2" fontId="64" fillId="0" borderId="60" xfId="0" applyNumberFormat="1" applyFont="1" applyFill="1" applyBorder="1" applyAlignment="1">
      <alignment horizontal="center" readingOrder="1"/>
    </xf>
    <xf numFmtId="2" fontId="63" fillId="35" borderId="36" xfId="0" applyNumberFormat="1" applyFont="1" applyFill="1" applyBorder="1" applyAlignment="1">
      <alignment horizontal="center" readingOrder="1"/>
    </xf>
    <xf numFmtId="0" fontId="65" fillId="0" borderId="0" xfId="0" applyFont="1" applyFill="1" applyBorder="1" applyAlignment="1">
      <alignment vertical="center" readingOrder="2"/>
    </xf>
    <xf numFmtId="0" fontId="16" fillId="0" borderId="0" xfId="0" applyFont="1" applyFill="1"/>
    <xf numFmtId="0" fontId="63" fillId="0" borderId="0" xfId="0" applyFont="1" applyFill="1" applyBorder="1" applyAlignment="1">
      <alignment vertical="center" wrapText="1"/>
    </xf>
    <xf numFmtId="0" fontId="16" fillId="0" borderId="0" xfId="0" applyFont="1"/>
    <xf numFmtId="0" fontId="22" fillId="0" borderId="16" xfId="0" applyFont="1" applyFill="1" applyBorder="1" applyAlignment="1">
      <alignment horizontal="left" vertical="top" wrapText="1" readingOrder="1"/>
    </xf>
    <xf numFmtId="0" fontId="21" fillId="33" borderId="15" xfId="0" applyFont="1" applyFill="1" applyBorder="1" applyAlignment="1">
      <alignment horizontal="center" readingOrder="2"/>
    </xf>
    <xf numFmtId="0" fontId="21" fillId="33" borderId="27" xfId="0" applyFont="1" applyFill="1" applyBorder="1" applyAlignment="1">
      <alignment horizontal="center" readingOrder="2"/>
    </xf>
    <xf numFmtId="0" fontId="21" fillId="33" borderId="42" xfId="0" applyFont="1" applyFill="1" applyBorder="1" applyAlignment="1">
      <alignment horizontal="center" readingOrder="2"/>
    </xf>
    <xf numFmtId="0" fontId="21" fillId="33" borderId="26" xfId="0" applyFont="1" applyFill="1" applyBorder="1" applyAlignment="1">
      <alignment horizontal="center" readingOrder="2"/>
    </xf>
    <xf numFmtId="0" fontId="21" fillId="33" borderId="15" xfId="0" applyFont="1" applyFill="1" applyBorder="1" applyAlignment="1">
      <alignment horizontal="center" readingOrder="1"/>
    </xf>
    <xf numFmtId="0" fontId="22" fillId="0" borderId="0" xfId="0" applyFont="1" applyFill="1" applyAlignment="1">
      <alignment horizontal="center" vertical="top" wrapText="1" readingOrder="1"/>
    </xf>
    <xf numFmtId="0" fontId="22" fillId="35" borderId="17" xfId="0" applyFont="1" applyFill="1" applyBorder="1" applyAlignment="1">
      <alignment horizontal="center" readingOrder="1"/>
    </xf>
    <xf numFmtId="0" fontId="22" fillId="35" borderId="10" xfId="0" applyFont="1" applyFill="1" applyBorder="1" applyAlignment="1">
      <alignment horizontal="center" readingOrder="1"/>
    </xf>
    <xf numFmtId="0" fontId="22" fillId="35" borderId="12" xfId="0" applyFont="1" applyFill="1" applyBorder="1" applyAlignment="1">
      <alignment horizontal="center" readingOrder="1"/>
    </xf>
    <xf numFmtId="0" fontId="23" fillId="35" borderId="41" xfId="0" applyFont="1" applyFill="1" applyBorder="1" applyAlignment="1">
      <alignment horizontal="center" readingOrder="1"/>
    </xf>
    <xf numFmtId="0" fontId="23" fillId="35" borderId="38" xfId="0" applyFont="1" applyFill="1" applyBorder="1" applyAlignment="1">
      <alignment horizontal="center" readingOrder="1"/>
    </xf>
    <xf numFmtId="0" fontId="23" fillId="35" borderId="18" xfId="0" applyFont="1" applyFill="1" applyBorder="1" applyAlignment="1">
      <alignment horizontal="center" readingOrder="2"/>
    </xf>
    <xf numFmtId="0" fontId="23" fillId="35" borderId="19" xfId="0" applyFont="1" applyFill="1" applyBorder="1" applyAlignment="1">
      <alignment horizontal="center" readingOrder="2"/>
    </xf>
    <xf numFmtId="0" fontId="23" fillId="35" borderId="13" xfId="0" applyFont="1" applyFill="1" applyBorder="1" applyAlignment="1">
      <alignment horizontal="center" readingOrder="1"/>
    </xf>
    <xf numFmtId="0" fontId="23" fillId="35" borderId="11" xfId="0" applyFont="1" applyFill="1" applyBorder="1" applyAlignment="1">
      <alignment horizontal="center" readingOrder="1"/>
    </xf>
    <xf numFmtId="0" fontId="22" fillId="0" borderId="0" xfId="0" applyFont="1" applyFill="1" applyAlignment="1">
      <alignment horizontal="right" vertical="top" wrapText="1" readingOrder="2"/>
    </xf>
    <xf numFmtId="0" fontId="23" fillId="35" borderId="41" xfId="0" applyFont="1" applyFill="1" applyBorder="1" applyAlignment="1">
      <alignment horizontal="center" readingOrder="2"/>
    </xf>
    <xf numFmtId="0" fontId="23" fillId="35" borderId="38" xfId="0" applyFont="1" applyFill="1" applyBorder="1" applyAlignment="1">
      <alignment horizontal="center" readingOrder="2"/>
    </xf>
    <xf numFmtId="0" fontId="22" fillId="35" borderId="17" xfId="0" applyFont="1" applyFill="1" applyBorder="1" applyAlignment="1">
      <alignment horizontal="center" readingOrder="2"/>
    </xf>
    <xf numFmtId="0" fontId="22" fillId="35" borderId="10" xfId="0" applyFont="1" applyFill="1" applyBorder="1" applyAlignment="1">
      <alignment horizontal="center" readingOrder="2"/>
    </xf>
    <xf numFmtId="0" fontId="22" fillId="35" borderId="12" xfId="0" applyFont="1" applyFill="1" applyBorder="1" applyAlignment="1">
      <alignment horizontal="center" readingOrder="2"/>
    </xf>
    <xf numFmtId="0" fontId="22" fillId="35" borderId="17" xfId="0" applyFont="1" applyFill="1" applyBorder="1" applyAlignment="1">
      <alignment horizontal="center" vertical="center" readingOrder="1"/>
    </xf>
    <xf numFmtId="0" fontId="22" fillId="35" borderId="10" xfId="0" applyFont="1" applyFill="1" applyBorder="1" applyAlignment="1">
      <alignment horizontal="center" vertical="center" readingOrder="1"/>
    </xf>
    <xf numFmtId="0" fontId="22" fillId="35" borderId="12" xfId="0" applyFont="1" applyFill="1" applyBorder="1" applyAlignment="1">
      <alignment horizontal="center" vertical="center" readingOrder="1"/>
    </xf>
    <xf numFmtId="0" fontId="23" fillId="35" borderId="56" xfId="0" applyFont="1" applyFill="1" applyBorder="1" applyAlignment="1">
      <alignment horizontal="center" readingOrder="2"/>
    </xf>
    <xf numFmtId="0" fontId="23" fillId="35" borderId="56" xfId="0" applyFont="1" applyFill="1" applyBorder="1" applyAlignment="1">
      <alignment horizontal="center" readingOrder="1"/>
    </xf>
    <xf numFmtId="0" fontId="22" fillId="35" borderId="17" xfId="0" applyFont="1" applyFill="1" applyBorder="1" applyAlignment="1">
      <alignment horizontal="center" vertical="center" readingOrder="2"/>
    </xf>
    <xf numFmtId="0" fontId="22" fillId="35" borderId="10" xfId="0" applyFont="1" applyFill="1" applyBorder="1" applyAlignment="1">
      <alignment horizontal="center" vertical="center" readingOrder="2"/>
    </xf>
    <xf numFmtId="0" fontId="22" fillId="35" borderId="12" xfId="0" applyFont="1" applyFill="1" applyBorder="1" applyAlignment="1">
      <alignment horizontal="center" vertical="center" readingOrder="2"/>
    </xf>
    <xf numFmtId="0" fontId="21" fillId="0" borderId="0" xfId="0" applyFont="1" applyFill="1" applyAlignment="1">
      <alignment horizontal="right" wrapText="1" readingOrder="2"/>
    </xf>
    <xf numFmtId="0" fontId="27" fillId="35" borderId="19" xfId="0" applyFont="1" applyFill="1" applyBorder="1" applyAlignment="1">
      <alignment horizontal="center" readingOrder="2"/>
    </xf>
    <xf numFmtId="0" fontId="27" fillId="35" borderId="18" xfId="0" applyFont="1" applyFill="1" applyBorder="1" applyAlignment="1">
      <alignment horizontal="center" readingOrder="2"/>
    </xf>
    <xf numFmtId="0" fontId="27" fillId="35" borderId="20" xfId="0" applyFont="1" applyFill="1" applyBorder="1" applyAlignment="1">
      <alignment horizontal="center" readingOrder="2"/>
    </xf>
    <xf numFmtId="0" fontId="28" fillId="35" borderId="33" xfId="0" applyFont="1" applyFill="1" applyBorder="1" applyAlignment="1">
      <alignment horizontal="center" readingOrder="1"/>
    </xf>
    <xf numFmtId="0" fontId="28" fillId="35" borderId="39" xfId="0" applyFont="1" applyFill="1" applyBorder="1" applyAlignment="1">
      <alignment horizontal="center" readingOrder="1"/>
    </xf>
    <xf numFmtId="0" fontId="28" fillId="35" borderId="0" xfId="0" applyFont="1" applyFill="1" applyBorder="1" applyAlignment="1">
      <alignment horizontal="center" readingOrder="1"/>
    </xf>
    <xf numFmtId="0" fontId="28" fillId="35" borderId="11" xfId="0" applyFont="1" applyFill="1" applyBorder="1" applyAlignment="1">
      <alignment horizontal="center" readingOrder="1"/>
    </xf>
    <xf numFmtId="0" fontId="22" fillId="35" borderId="14" xfId="0" applyFont="1" applyFill="1" applyBorder="1" applyAlignment="1">
      <alignment horizontal="center" readingOrder="1"/>
    </xf>
    <xf numFmtId="0" fontId="22" fillId="0" borderId="11" xfId="0" applyFont="1" applyFill="1" applyBorder="1" applyAlignment="1">
      <alignment horizontal="right" wrapText="1" readingOrder="2"/>
    </xf>
    <xf numFmtId="0" fontId="21" fillId="35" borderId="17" xfId="0" applyFont="1" applyFill="1" applyBorder="1" applyAlignment="1">
      <alignment horizontal="center" readingOrder="1"/>
    </xf>
    <xf numFmtId="0" fontId="21" fillId="35" borderId="10" xfId="0" applyFont="1" applyFill="1" applyBorder="1" applyAlignment="1">
      <alignment horizontal="center" readingOrder="1"/>
    </xf>
    <xf numFmtId="0" fontId="21" fillId="35" borderId="12" xfId="0" applyFont="1" applyFill="1" applyBorder="1" applyAlignment="1">
      <alignment horizontal="center" readingOrder="1"/>
    </xf>
    <xf numFmtId="0" fontId="21" fillId="35" borderId="18" xfId="0" applyFont="1" applyFill="1" applyBorder="1" applyAlignment="1">
      <alignment horizontal="center" readingOrder="2"/>
    </xf>
    <xf numFmtId="0" fontId="21" fillId="35" borderId="20" xfId="0" applyFont="1" applyFill="1" applyBorder="1" applyAlignment="1">
      <alignment horizontal="center" readingOrder="2"/>
    </xf>
    <xf numFmtId="0" fontId="21" fillId="35" borderId="13" xfId="0" applyFont="1" applyFill="1" applyBorder="1" applyAlignment="1">
      <alignment horizontal="center" readingOrder="1"/>
    </xf>
    <xf numFmtId="0" fontId="21" fillId="35" borderId="14" xfId="0" applyFont="1" applyFill="1" applyBorder="1" applyAlignment="1">
      <alignment horizontal="center" readingOrder="1"/>
    </xf>
    <xf numFmtId="0" fontId="32" fillId="35" borderId="18" xfId="0" applyFont="1" applyFill="1" applyBorder="1" applyAlignment="1">
      <alignment horizontal="center"/>
    </xf>
    <xf numFmtId="0" fontId="32" fillId="35" borderId="20" xfId="0" applyFont="1" applyFill="1" applyBorder="1" applyAlignment="1">
      <alignment horizontal="center"/>
    </xf>
    <xf numFmtId="0" fontId="50" fillId="35" borderId="13" xfId="0" applyFont="1" applyFill="1" applyBorder="1" applyAlignment="1">
      <alignment horizontal="center"/>
    </xf>
    <xf numFmtId="0" fontId="50" fillId="35" borderId="14" xfId="0" applyFont="1" applyFill="1" applyBorder="1" applyAlignment="1">
      <alignment horizontal="center"/>
    </xf>
    <xf numFmtId="0" fontId="21" fillId="35" borderId="13" xfId="0" applyFont="1" applyFill="1" applyBorder="1" applyAlignment="1">
      <alignment horizontal="center" readingOrder="2"/>
    </xf>
    <xf numFmtId="0" fontId="21" fillId="35" borderId="14" xfId="0" applyFont="1" applyFill="1" applyBorder="1" applyAlignment="1">
      <alignment horizontal="center" readingOrder="2"/>
    </xf>
    <xf numFmtId="0" fontId="21" fillId="35" borderId="19" xfId="0" applyFont="1" applyFill="1" applyBorder="1" applyAlignment="1">
      <alignment horizontal="center" readingOrder="2"/>
    </xf>
    <xf numFmtId="0" fontId="21" fillId="35" borderId="56" xfId="0" applyFont="1" applyFill="1" applyBorder="1" applyAlignment="1">
      <alignment horizontal="center" readingOrder="2"/>
    </xf>
    <xf numFmtId="0" fontId="21" fillId="35" borderId="38" xfId="0" applyFont="1" applyFill="1" applyBorder="1" applyAlignment="1">
      <alignment horizontal="center" readingOrder="2"/>
    </xf>
    <xf numFmtId="0" fontId="21" fillId="35" borderId="41" xfId="0" applyFont="1" applyFill="1" applyBorder="1" applyAlignment="1">
      <alignment horizontal="center" readingOrder="2"/>
    </xf>
    <xf numFmtId="0" fontId="21" fillId="35" borderId="56" xfId="0" applyFont="1" applyFill="1" applyBorder="1" applyAlignment="1">
      <alignment horizontal="center" vertical="center" readingOrder="2"/>
    </xf>
    <xf numFmtId="0" fontId="21" fillId="35" borderId="38" xfId="0" applyFont="1" applyFill="1" applyBorder="1" applyAlignment="1">
      <alignment horizontal="center" vertical="center" readingOrder="2"/>
    </xf>
    <xf numFmtId="0" fontId="23" fillId="36" borderId="17" xfId="0" applyFont="1" applyFill="1" applyBorder="1" applyAlignment="1">
      <alignment horizontal="center" readingOrder="2"/>
    </xf>
    <xf numFmtId="0" fontId="23" fillId="36" borderId="10" xfId="0" applyFont="1" applyFill="1" applyBorder="1" applyAlignment="1">
      <alignment horizontal="center" readingOrder="2"/>
    </xf>
    <xf numFmtId="0" fontId="23" fillId="36" borderId="12" xfId="0" applyFont="1" applyFill="1" applyBorder="1" applyAlignment="1">
      <alignment horizontal="center" readingOrder="2"/>
    </xf>
    <xf numFmtId="0" fontId="23" fillId="36" borderId="17" xfId="0" applyFont="1" applyFill="1" applyBorder="1" applyAlignment="1">
      <alignment horizontal="center" readingOrder="1"/>
    </xf>
    <xf numFmtId="0" fontId="23" fillId="36" borderId="10" xfId="0" applyFont="1" applyFill="1" applyBorder="1" applyAlignment="1">
      <alignment horizontal="center" readingOrder="1"/>
    </xf>
    <xf numFmtId="0" fontId="23" fillId="36" borderId="12" xfId="0" applyFont="1" applyFill="1" applyBorder="1" applyAlignment="1">
      <alignment horizontal="center" readingOrder="1"/>
    </xf>
    <xf numFmtId="0" fontId="23" fillId="36" borderId="18" xfId="0" applyFont="1" applyFill="1" applyBorder="1" applyAlignment="1">
      <alignment horizontal="center" readingOrder="2"/>
    </xf>
    <xf numFmtId="0" fontId="23" fillId="36" borderId="19" xfId="0" applyFont="1" applyFill="1" applyBorder="1" applyAlignment="1">
      <alignment horizontal="center" readingOrder="2"/>
    </xf>
    <xf numFmtId="0" fontId="23" fillId="36" borderId="20" xfId="0" applyFont="1" applyFill="1" applyBorder="1" applyAlignment="1">
      <alignment horizontal="center" readingOrder="2"/>
    </xf>
    <xf numFmtId="0" fontId="23" fillId="36" borderId="13" xfId="0" applyFont="1" applyFill="1" applyBorder="1" applyAlignment="1">
      <alignment horizontal="center" readingOrder="1"/>
    </xf>
    <xf numFmtId="0" fontId="23" fillId="36" borderId="11" xfId="0" applyFont="1" applyFill="1" applyBorder="1" applyAlignment="1">
      <alignment horizontal="center" readingOrder="1"/>
    </xf>
    <xf numFmtId="0" fontId="23" fillId="36" borderId="14" xfId="0" applyFont="1" applyFill="1" applyBorder="1" applyAlignment="1">
      <alignment horizontal="center" readingOrder="1"/>
    </xf>
    <xf numFmtId="0" fontId="22" fillId="0" borderId="0" xfId="0" applyFont="1" applyFill="1" applyAlignment="1">
      <alignment horizontal="left" vertical="center" wrapText="1" readingOrder="1"/>
    </xf>
    <xf numFmtId="0" fontId="23" fillId="0" borderId="13" xfId="0" applyFont="1" applyFill="1" applyBorder="1" applyAlignment="1">
      <alignment horizontal="center" readingOrder="1"/>
    </xf>
    <xf numFmtId="0" fontId="23" fillId="0" borderId="11" xfId="0" applyFont="1" applyFill="1" applyBorder="1" applyAlignment="1">
      <alignment horizontal="center" readingOrder="1"/>
    </xf>
    <xf numFmtId="0" fontId="23" fillId="0" borderId="14" xfId="0" applyFont="1" applyFill="1" applyBorder="1" applyAlignment="1">
      <alignment horizontal="center" readingOrder="1"/>
    </xf>
    <xf numFmtId="0" fontId="24" fillId="0" borderId="0" xfId="0" applyFont="1" applyFill="1" applyBorder="1" applyAlignment="1">
      <alignment horizontal="right" wrapText="1" readingOrder="2"/>
    </xf>
    <xf numFmtId="0" fontId="23" fillId="0" borderId="17" xfId="0" applyFont="1" applyFill="1" applyBorder="1" applyAlignment="1">
      <alignment horizontal="center" readingOrder="2"/>
    </xf>
    <xf numFmtId="0" fontId="23" fillId="0" borderId="10" xfId="0" applyFont="1" applyFill="1" applyBorder="1" applyAlignment="1">
      <alignment horizontal="center" readingOrder="2"/>
    </xf>
    <xf numFmtId="0" fontId="23" fillId="0" borderId="34" xfId="0" applyFont="1" applyFill="1" applyBorder="1" applyAlignment="1">
      <alignment horizontal="center" readingOrder="2"/>
    </xf>
    <xf numFmtId="0" fontId="23" fillId="0" borderId="19" xfId="0" applyFont="1" applyFill="1" applyBorder="1" applyAlignment="1">
      <alignment horizontal="center" readingOrder="2"/>
    </xf>
    <xf numFmtId="0" fontId="23" fillId="0" borderId="0" xfId="0" applyFont="1" applyFill="1" applyBorder="1" applyAlignment="1">
      <alignment horizontal="center" readingOrder="1"/>
    </xf>
    <xf numFmtId="0" fontId="23" fillId="0" borderId="18" xfId="0" applyFont="1" applyFill="1" applyBorder="1" applyAlignment="1">
      <alignment horizontal="center" readingOrder="2"/>
    </xf>
    <xf numFmtId="0" fontId="23" fillId="0" borderId="20" xfId="0" applyFont="1" applyFill="1" applyBorder="1" applyAlignment="1">
      <alignment horizontal="center" readingOrder="2"/>
    </xf>
    <xf numFmtId="0" fontId="24" fillId="0" borderId="11" xfId="0" applyFont="1" applyFill="1" applyBorder="1" applyAlignment="1">
      <alignment horizontal="center" wrapText="1" readingOrder="2"/>
    </xf>
    <xf numFmtId="0" fontId="22" fillId="0" borderId="0" xfId="0" applyFont="1" applyFill="1" applyAlignment="1">
      <alignment horizontal="left" vertical="top" wrapText="1" readingOrder="1"/>
    </xf>
    <xf numFmtId="0" fontId="40" fillId="0" borderId="0" xfId="0" applyFont="1" applyFill="1" applyBorder="1" applyAlignment="1">
      <alignment horizontal="righ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36" fillId="36" borderId="27" xfId="0" applyFont="1" applyFill="1" applyBorder="1" applyAlignment="1">
      <alignment horizontal="left" vertical="center" wrapText="1" readingOrder="2"/>
    </xf>
    <xf numFmtId="0" fontId="36" fillId="36" borderId="26" xfId="0" applyFont="1" applyFill="1" applyBorder="1" applyAlignment="1">
      <alignment horizontal="left" vertical="center" wrapText="1" readingOrder="2"/>
    </xf>
    <xf numFmtId="0" fontId="36" fillId="36" borderId="27" xfId="0" applyFont="1" applyFill="1" applyBorder="1" applyAlignment="1">
      <alignment horizontal="center" vertical="center" wrapText="1" readingOrder="2"/>
    </xf>
    <xf numFmtId="0" fontId="36" fillId="36" borderId="26" xfId="0" applyFont="1" applyFill="1" applyBorder="1" applyAlignment="1">
      <alignment horizontal="center" vertical="center" wrapText="1" readingOrder="2"/>
    </xf>
    <xf numFmtId="0" fontId="36" fillId="37" borderId="27" xfId="0" applyFont="1" applyFill="1" applyBorder="1" applyAlignment="1">
      <alignment horizontal="left" vertical="center" wrapText="1" readingOrder="2"/>
    </xf>
    <xf numFmtId="0" fontId="36" fillId="37" borderId="26" xfId="0" applyFont="1" applyFill="1" applyBorder="1" applyAlignment="1">
      <alignment horizontal="left" vertical="center" wrapText="1" readingOrder="2"/>
    </xf>
    <xf numFmtId="0" fontId="36" fillId="37" borderId="27" xfId="0" applyFont="1" applyFill="1" applyBorder="1" applyAlignment="1">
      <alignment horizontal="center" vertical="center" wrapText="1" readingOrder="2"/>
    </xf>
    <xf numFmtId="0" fontId="36" fillId="37" borderId="26" xfId="0" applyFont="1" applyFill="1" applyBorder="1" applyAlignment="1">
      <alignment horizontal="center" vertical="center" wrapText="1" readingOrder="2"/>
    </xf>
    <xf numFmtId="0" fontId="40" fillId="0" borderId="16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right" vertical="center" readingOrder="2"/>
    </xf>
    <xf numFmtId="0" fontId="37" fillId="0" borderId="0" xfId="0" applyFont="1" applyFill="1" applyAlignment="1">
      <alignment horizontal="right" vertical="center" readingOrder="2"/>
    </xf>
    <xf numFmtId="0" fontId="44" fillId="36" borderId="61" xfId="0" applyFont="1" applyFill="1" applyBorder="1" applyAlignment="1">
      <alignment horizontal="center" wrapText="1" readingOrder="2"/>
    </xf>
    <xf numFmtId="0" fontId="44" fillId="36" borderId="26" xfId="0" applyFont="1" applyFill="1" applyBorder="1" applyAlignment="1">
      <alignment horizontal="center" wrapText="1" readingOrder="2"/>
    </xf>
    <xf numFmtId="0" fontId="44" fillId="36" borderId="21" xfId="0" applyFont="1" applyFill="1" applyBorder="1" applyAlignment="1">
      <alignment horizontal="center" wrapText="1" readingOrder="2"/>
    </xf>
    <xf numFmtId="0" fontId="44" fillId="36" borderId="15" xfId="0" applyFont="1" applyFill="1" applyBorder="1" applyAlignment="1">
      <alignment horizontal="center" wrapText="1" readingOrder="2"/>
    </xf>
    <xf numFmtId="0" fontId="45" fillId="36" borderId="17" xfId="0" applyFont="1" applyFill="1" applyBorder="1" applyAlignment="1">
      <alignment horizontal="center" vertical="center" wrapText="1" readingOrder="2"/>
    </xf>
    <xf numFmtId="0" fontId="45" fillId="36" borderId="10" xfId="0" applyFont="1" applyFill="1" applyBorder="1" applyAlignment="1">
      <alignment horizontal="center" vertical="center" wrapText="1" readingOrder="2"/>
    </xf>
    <xf numFmtId="0" fontId="45" fillId="36" borderId="12" xfId="0" applyFont="1" applyFill="1" applyBorder="1" applyAlignment="1">
      <alignment horizontal="center" vertical="center" wrapText="1" readingOrder="2"/>
    </xf>
    <xf numFmtId="0" fontId="44" fillId="36" borderId="50" xfId="0" applyFont="1" applyFill="1" applyBorder="1" applyAlignment="1">
      <alignment horizontal="center" wrapText="1" readingOrder="2"/>
    </xf>
    <xf numFmtId="0" fontId="44" fillId="36" borderId="22" xfId="0" applyFont="1" applyFill="1" applyBorder="1" applyAlignment="1">
      <alignment horizontal="center" wrapText="1" readingOrder="2"/>
    </xf>
    <xf numFmtId="0" fontId="23" fillId="36" borderId="17" xfId="0" applyFont="1" applyFill="1" applyBorder="1" applyAlignment="1">
      <alignment horizontal="center" vertical="center" readingOrder="1"/>
    </xf>
    <xf numFmtId="0" fontId="23" fillId="36" borderId="10" xfId="0" applyFont="1" applyFill="1" applyBorder="1" applyAlignment="1">
      <alignment horizontal="center" vertical="center" readingOrder="1"/>
    </xf>
    <xf numFmtId="0" fontId="23" fillId="36" borderId="12" xfId="0" applyFont="1" applyFill="1" applyBorder="1" applyAlignment="1">
      <alignment horizontal="center" vertical="center" readingOrder="1"/>
    </xf>
    <xf numFmtId="0" fontId="44" fillId="36" borderId="64" xfId="0" applyFont="1" applyFill="1" applyBorder="1" applyAlignment="1">
      <alignment horizontal="center" wrapText="1" readingOrder="2"/>
    </xf>
    <xf numFmtId="0" fontId="44" fillId="36" borderId="27" xfId="0" applyFont="1" applyFill="1" applyBorder="1" applyAlignment="1">
      <alignment horizontal="center" wrapText="1" readingOrder="2"/>
    </xf>
    <xf numFmtId="0" fontId="57" fillId="35" borderId="17" xfId="0" applyFont="1" applyFill="1" applyBorder="1" applyAlignment="1">
      <alignment horizontal="center" vertical="center" wrapText="1" readingOrder="2"/>
    </xf>
    <xf numFmtId="0" fontId="57" fillId="35" borderId="10" xfId="0" applyFont="1" applyFill="1" applyBorder="1" applyAlignment="1">
      <alignment horizontal="center" vertical="center" wrapText="1" readingOrder="2"/>
    </xf>
    <xf numFmtId="0" fontId="57" fillId="35" borderId="12" xfId="0" applyFont="1" applyFill="1" applyBorder="1" applyAlignment="1">
      <alignment horizontal="center" vertical="center" wrapText="1" readingOrder="2"/>
    </xf>
    <xf numFmtId="0" fontId="54" fillId="35" borderId="13" xfId="0" applyFont="1" applyFill="1" applyBorder="1" applyAlignment="1">
      <alignment horizontal="center" readingOrder="1"/>
    </xf>
    <xf numFmtId="0" fontId="54" fillId="35" borderId="11" xfId="0" applyFont="1" applyFill="1" applyBorder="1" applyAlignment="1">
      <alignment horizontal="center" readingOrder="1"/>
    </xf>
    <xf numFmtId="0" fontId="54" fillId="36" borderId="18" xfId="0" applyFont="1" applyFill="1" applyBorder="1" applyAlignment="1">
      <alignment horizontal="center" readingOrder="2"/>
    </xf>
    <xf numFmtId="0" fontId="54" fillId="36" borderId="19" xfId="0" applyFont="1" applyFill="1" applyBorder="1" applyAlignment="1">
      <alignment horizontal="center" readingOrder="2"/>
    </xf>
    <xf numFmtId="0" fontId="54" fillId="36" borderId="20" xfId="0" applyFont="1" applyFill="1" applyBorder="1" applyAlignment="1">
      <alignment horizontal="center" readingOrder="2"/>
    </xf>
    <xf numFmtId="0" fontId="54" fillId="36" borderId="13" xfId="0" applyFont="1" applyFill="1" applyBorder="1" applyAlignment="1">
      <alignment horizontal="center" readingOrder="1"/>
    </xf>
    <xf numFmtId="0" fontId="54" fillId="36" borderId="11" xfId="0" applyFont="1" applyFill="1" applyBorder="1" applyAlignment="1">
      <alignment horizontal="center" readingOrder="1"/>
    </xf>
    <xf numFmtId="0" fontId="54" fillId="36" borderId="14" xfId="0" applyFont="1" applyFill="1" applyBorder="1" applyAlignment="1">
      <alignment horizontal="center" readingOrder="1"/>
    </xf>
    <xf numFmtId="0" fontId="54" fillId="35" borderId="18" xfId="0" applyFont="1" applyFill="1" applyBorder="1" applyAlignment="1">
      <alignment horizontal="center" readingOrder="2"/>
    </xf>
    <xf numFmtId="0" fontId="54" fillId="35" borderId="19" xfId="0" applyFont="1" applyFill="1" applyBorder="1" applyAlignment="1">
      <alignment horizontal="center" readingOrder="2"/>
    </xf>
    <xf numFmtId="0" fontId="54" fillId="35" borderId="56" xfId="0" applyFont="1" applyFill="1" applyBorder="1" applyAlignment="1">
      <alignment horizontal="center" readingOrder="2"/>
    </xf>
    <xf numFmtId="0" fontId="54" fillId="35" borderId="38" xfId="0" applyFont="1" applyFill="1" applyBorder="1" applyAlignment="1">
      <alignment horizontal="center" readingOrder="2"/>
    </xf>
    <xf numFmtId="0" fontId="54" fillId="35" borderId="14" xfId="0" applyFont="1" applyFill="1" applyBorder="1" applyAlignment="1">
      <alignment horizontal="center" readingOrder="1"/>
    </xf>
    <xf numFmtId="0" fontId="54" fillId="36" borderId="17" xfId="0" applyFont="1" applyFill="1" applyBorder="1" applyAlignment="1">
      <alignment horizontal="center" readingOrder="2"/>
    </xf>
    <xf numFmtId="0" fontId="54" fillId="36" borderId="10" xfId="0" applyFont="1" applyFill="1" applyBorder="1" applyAlignment="1">
      <alignment horizontal="center" readingOrder="2"/>
    </xf>
    <xf numFmtId="0" fontId="54" fillId="36" borderId="12" xfId="0" applyFont="1" applyFill="1" applyBorder="1" applyAlignment="1">
      <alignment horizontal="center" readingOrder="2"/>
    </xf>
    <xf numFmtId="0" fontId="54" fillId="0" borderId="11" xfId="0" applyFont="1" applyFill="1" applyBorder="1" applyAlignment="1">
      <alignment horizontal="left" wrapText="1" readingOrder="1"/>
    </xf>
    <xf numFmtId="0" fontId="54" fillId="0" borderId="0" xfId="0" applyFont="1" applyFill="1" applyBorder="1" applyAlignment="1">
      <alignment horizontal="right" wrapText="1" readingOrder="2"/>
    </xf>
    <xf numFmtId="0" fontId="54" fillId="35" borderId="20" xfId="0" applyFont="1" applyFill="1" applyBorder="1" applyAlignment="1">
      <alignment horizontal="center" readingOrder="2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 xr:uid="{00000000-0005-0000-0000-00000C000000}"/>
    <cellStyle name="40% - Accent6 2 2" xfId="47" xr:uid="{00000000-0005-0000-0000-00000D000000}"/>
    <cellStyle name="40% - Accent6 2 2 2" xfId="49" xr:uid="{79043EF0-1028-439B-BAC3-DC1FCECE559F}"/>
    <cellStyle name="40% - Accent6 2 3" xfId="48" xr:uid="{7E78ED10-9A1C-42A3-837D-8791DC0F4F5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8000000}"/>
    <cellStyle name="Normal 3" xfId="42" xr:uid="{00000000-0005-0000-0000-000029000000}"/>
    <cellStyle name="Note" xfId="15" builtinId="10" customBuiltin="1"/>
    <cellStyle name="Output" xfId="10" builtinId="21" customBuiltin="1"/>
    <cellStyle name="Percent 3" xfId="44" xr:uid="{00000000-0005-0000-0000-00002C000000}"/>
    <cellStyle name="Title" xfId="1" builtinId="15" customBuiltin="1"/>
    <cellStyle name="Total" xfId="17" builtinId="25" customBuiltin="1"/>
    <cellStyle name="TXT2" xfId="46" xr:uid="{00000000-0005-0000-0000-00002F000000}"/>
    <cellStyle name="Warning Text" xfId="14" builtinId="11" customBuiltin="1"/>
  </cellStyles>
  <dxfs count="52"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66FFFF"/>
      <color rgb="FF00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dullahi.A/Downloads/FAOSTAT_data_5-31-2021%20(1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AOSTAT_data_5-31-2021 (1)"/>
    </sheetNames>
    <sheetDataSet>
      <sheetData sheetId="0">
        <row r="5">
          <cell r="A5" t="str">
            <v>Algeria</v>
          </cell>
          <cell r="B5">
            <v>175415.000298</v>
          </cell>
        </row>
        <row r="6">
          <cell r="A6" t="str">
            <v>Bahrain</v>
          </cell>
          <cell r="B6">
            <v>37652.526596000003</v>
          </cell>
        </row>
        <row r="7">
          <cell r="A7" t="str">
            <v>Comoros</v>
          </cell>
          <cell r="B7">
            <v>1178.530634</v>
          </cell>
        </row>
        <row r="8">
          <cell r="A8" t="str">
            <v>Djibouti</v>
          </cell>
          <cell r="B8">
            <v>2923.3625929999998</v>
          </cell>
        </row>
        <row r="9">
          <cell r="A9" t="str">
            <v>Egypt</v>
          </cell>
          <cell r="B9">
            <v>249751.081603</v>
          </cell>
        </row>
        <row r="10">
          <cell r="A10" t="str">
            <v>Iraq</v>
          </cell>
          <cell r="B10">
            <v>215489.48180099999</v>
          </cell>
        </row>
        <row r="11">
          <cell r="A11" t="str">
            <v>Jordan</v>
          </cell>
          <cell r="B11">
            <v>42932.394366</v>
          </cell>
        </row>
        <row r="12">
          <cell r="A12" t="str">
            <v>Kuwait</v>
          </cell>
          <cell r="B12">
            <v>140665.47588099999</v>
          </cell>
        </row>
        <row r="13">
          <cell r="A13" t="str">
            <v>Lebanon</v>
          </cell>
          <cell r="B13">
            <v>54961.275741999998</v>
          </cell>
        </row>
        <row r="14">
          <cell r="A14" t="str">
            <v>Libya</v>
          </cell>
          <cell r="B14">
            <v>34736.506999999998</v>
          </cell>
        </row>
        <row r="15">
          <cell r="A15" t="str">
            <v>Mauritania</v>
          </cell>
          <cell r="B15">
            <v>7049.1697720000002</v>
          </cell>
        </row>
        <row r="16">
          <cell r="A16" t="str">
            <v>Morocco</v>
          </cell>
          <cell r="B16">
            <v>118096.19693999999</v>
          </cell>
        </row>
        <row r="17">
          <cell r="A17" t="str">
            <v>Oman</v>
          </cell>
          <cell r="B17">
            <v>79788.768970000005</v>
          </cell>
        </row>
        <row r="18">
          <cell r="A18" t="str">
            <v>Palestine</v>
          </cell>
          <cell r="B18">
            <v>16276.6</v>
          </cell>
        </row>
        <row r="19">
          <cell r="A19" t="str">
            <v>Qatar</v>
          </cell>
          <cell r="B19">
            <v>191362.08791199999</v>
          </cell>
        </row>
        <row r="20">
          <cell r="A20" t="str">
            <v>Saudi Arabia</v>
          </cell>
          <cell r="B20">
            <v>786521.83157200005</v>
          </cell>
        </row>
        <row r="21">
          <cell r="A21" t="str">
            <v>Somalia</v>
          </cell>
          <cell r="B21">
            <v>1553.3866250000001</v>
          </cell>
        </row>
        <row r="22">
          <cell r="A22" t="str">
            <v>Sudan</v>
          </cell>
          <cell r="B22">
            <v>48363.451729</v>
          </cell>
        </row>
        <row r="23">
          <cell r="A23" t="str">
            <v>Syrian Arab Republic</v>
          </cell>
          <cell r="B23">
            <v>16361.274329</v>
          </cell>
        </row>
        <row r="24">
          <cell r="A24" t="str">
            <v>Tunisia</v>
          </cell>
          <cell r="B24">
            <v>39770.979523000002</v>
          </cell>
        </row>
        <row r="25">
          <cell r="A25" t="str">
            <v>United Arab Emirates</v>
          </cell>
          <cell r="B25">
            <v>422215.04358499998</v>
          </cell>
        </row>
        <row r="26">
          <cell r="A26" t="str">
            <v>Yemen</v>
          </cell>
          <cell r="B26">
            <v>22902.919954000001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rightToLeft="1" workbookViewId="0">
      <selection activeCell="E20" sqref="E20"/>
    </sheetView>
  </sheetViews>
  <sheetFormatPr defaultRowHeight="15"/>
  <cols>
    <col min="1" max="1" width="16.5703125" customWidth="1"/>
    <col min="2" max="6" width="15.85546875" customWidth="1"/>
    <col min="7" max="7" width="21.7109375" customWidth="1"/>
  </cols>
  <sheetData>
    <row r="1" spans="1:7" ht="16.5">
      <c r="A1" s="2" t="s">
        <v>250</v>
      </c>
      <c r="B1" s="4"/>
      <c r="C1" s="4"/>
      <c r="D1" s="4"/>
      <c r="E1" s="4"/>
      <c r="F1" s="4"/>
      <c r="G1" s="4"/>
    </row>
    <row r="2" spans="1:7" ht="15.75">
      <c r="A2" s="4"/>
      <c r="B2" s="290" t="s">
        <v>251</v>
      </c>
      <c r="C2" s="290"/>
      <c r="D2" s="290"/>
      <c r="E2" s="290"/>
      <c r="F2" s="290"/>
      <c r="G2" s="290"/>
    </row>
    <row r="3" spans="1:7">
      <c r="A3" s="291" t="s">
        <v>0</v>
      </c>
      <c r="B3" s="291" t="s">
        <v>1</v>
      </c>
      <c r="C3" s="292" t="s">
        <v>2</v>
      </c>
      <c r="D3" s="293"/>
      <c r="E3" s="294"/>
      <c r="F3" s="295" t="s">
        <v>3</v>
      </c>
      <c r="G3" s="291" t="s">
        <v>4</v>
      </c>
    </row>
    <row r="4" spans="1:7">
      <c r="A4" s="291"/>
      <c r="B4" s="291"/>
      <c r="C4" s="295" t="s">
        <v>5</v>
      </c>
      <c r="D4" s="295"/>
      <c r="E4" s="295"/>
      <c r="F4" s="295"/>
      <c r="G4" s="291"/>
    </row>
    <row r="5" spans="1:7">
      <c r="A5" s="291"/>
      <c r="B5" s="291"/>
      <c r="C5" s="75">
        <v>2016</v>
      </c>
      <c r="D5" s="75">
        <v>2017</v>
      </c>
      <c r="E5" s="75">
        <v>2018</v>
      </c>
      <c r="F5" s="295"/>
      <c r="G5" s="291"/>
    </row>
    <row r="6" spans="1:7">
      <c r="A6" s="74" t="s">
        <v>6</v>
      </c>
      <c r="B6" s="44" t="s">
        <v>7</v>
      </c>
      <c r="C6" s="1">
        <v>1.4119999999999999</v>
      </c>
      <c r="D6" s="1">
        <f>1/0.71</f>
        <v>1.4084507042253522</v>
      </c>
      <c r="E6" s="1">
        <v>1.4104399999999999</v>
      </c>
      <c r="F6" s="43" t="s">
        <v>8</v>
      </c>
      <c r="G6" s="74" t="s">
        <v>9</v>
      </c>
    </row>
    <row r="7" spans="1:7">
      <c r="A7" s="74" t="s">
        <v>10</v>
      </c>
      <c r="B7" s="44" t="s">
        <v>11</v>
      </c>
      <c r="C7" s="1">
        <v>0.27229407760381213</v>
      </c>
      <c r="D7" s="1">
        <f>1/3.6725</f>
        <v>0.27229407760381213</v>
      </c>
      <c r="E7" s="1">
        <v>0.27229399999999998</v>
      </c>
      <c r="F7" s="43" t="s">
        <v>12</v>
      </c>
      <c r="G7" s="74" t="s">
        <v>273</v>
      </c>
    </row>
    <row r="8" spans="1:7">
      <c r="A8" s="74" t="s">
        <v>13</v>
      </c>
      <c r="B8" s="44" t="s">
        <v>7</v>
      </c>
      <c r="C8" s="1">
        <v>2.6</v>
      </c>
      <c r="D8" s="1">
        <f>1/0.376</f>
        <v>2.6595744680851063</v>
      </c>
      <c r="E8" s="1">
        <v>2.6495700000000002</v>
      </c>
      <c r="F8" s="43" t="s">
        <v>14</v>
      </c>
      <c r="G8" s="74" t="s">
        <v>15</v>
      </c>
    </row>
    <row r="9" spans="1:7">
      <c r="A9" s="74" t="s">
        <v>16</v>
      </c>
      <c r="B9" s="44" t="s">
        <v>7</v>
      </c>
      <c r="C9" s="1">
        <v>0.43</v>
      </c>
      <c r="D9" s="1">
        <f>1/2.4194</f>
        <v>0.41332561792179878</v>
      </c>
      <c r="E9" s="1">
        <v>0.341951</v>
      </c>
      <c r="F9" s="43" t="s">
        <v>17</v>
      </c>
      <c r="G9" s="74" t="s">
        <v>18</v>
      </c>
    </row>
    <row r="10" spans="1:7">
      <c r="A10" s="74" t="s">
        <v>19</v>
      </c>
      <c r="B10" s="44" t="s">
        <v>7</v>
      </c>
      <c r="C10" s="1">
        <v>9.140767824497258E-3</v>
      </c>
      <c r="D10" s="1">
        <f>1/119.0997</f>
        <v>8.3963267749624891E-3</v>
      </c>
      <c r="E10" s="1">
        <v>7.5519100000000002E-3</v>
      </c>
      <c r="F10" s="43" t="s">
        <v>20</v>
      </c>
      <c r="G10" s="74" t="s">
        <v>21</v>
      </c>
    </row>
    <row r="11" spans="1:7">
      <c r="A11" s="74" t="s">
        <v>22</v>
      </c>
      <c r="B11" s="44" t="s">
        <v>23</v>
      </c>
      <c r="C11" s="1">
        <v>5.6268287193337839E-3</v>
      </c>
      <c r="D11" s="1">
        <f>1/177.72</f>
        <v>5.6268287193337839E-3</v>
      </c>
      <c r="E11" s="1">
        <v>5.6179899999999998E-3</v>
      </c>
      <c r="F11" s="43" t="s">
        <v>24</v>
      </c>
      <c r="G11" s="74" t="s">
        <v>25</v>
      </c>
    </row>
    <row r="12" spans="1:7">
      <c r="A12" s="74" t="s">
        <v>152</v>
      </c>
      <c r="B12" s="44" t="s">
        <v>26</v>
      </c>
      <c r="C12" s="1">
        <v>2.2482014388489208E-3</v>
      </c>
      <c r="D12" s="1">
        <f>1/436.5711</f>
        <v>2.2905776401598733E-3</v>
      </c>
      <c r="E12" s="1">
        <v>2.4914E-3</v>
      </c>
      <c r="F12" s="43" t="s">
        <v>224</v>
      </c>
      <c r="G12" s="74" t="s">
        <v>27</v>
      </c>
    </row>
    <row r="13" spans="1:7">
      <c r="A13" s="74" t="s">
        <v>28</v>
      </c>
      <c r="B13" s="44" t="s">
        <v>29</v>
      </c>
      <c r="C13" s="1">
        <v>0.26700000000000002</v>
      </c>
      <c r="D13" s="1">
        <f>1/3.75</f>
        <v>0.26666666666666666</v>
      </c>
      <c r="E13" s="1">
        <v>0.26666699999999999</v>
      </c>
      <c r="F13" s="43" t="s">
        <v>30</v>
      </c>
      <c r="G13" s="74" t="s">
        <v>31</v>
      </c>
    </row>
    <row r="14" spans="1:7">
      <c r="A14" s="74" t="s">
        <v>32</v>
      </c>
      <c r="B14" s="44" t="s">
        <v>33</v>
      </c>
      <c r="C14" s="1">
        <v>0.14705882352941177</v>
      </c>
      <c r="D14" s="1">
        <f>1/6.6834</f>
        <v>0.14962444264895114</v>
      </c>
      <c r="E14" s="1">
        <v>2.1000000000000001E-2</v>
      </c>
      <c r="F14" s="43" t="s">
        <v>34</v>
      </c>
      <c r="G14" s="74" t="s">
        <v>35</v>
      </c>
    </row>
    <row r="15" spans="1:7">
      <c r="A15" s="74" t="s">
        <v>36</v>
      </c>
      <c r="B15" s="44" t="s">
        <v>37</v>
      </c>
      <c r="C15" s="1">
        <v>2.1834695199664097E-3</v>
      </c>
      <c r="D15" s="1">
        <f>1/492.6108</f>
        <v>2.0300001542800116E-3</v>
      </c>
      <c r="E15" s="1">
        <v>1.9501E-3</v>
      </c>
      <c r="F15" s="43" t="s">
        <v>38</v>
      </c>
      <c r="G15" s="74" t="s">
        <v>272</v>
      </c>
    </row>
    <row r="16" spans="1:7">
      <c r="A16" s="74" t="s">
        <v>39</v>
      </c>
      <c r="B16" s="44" t="s">
        <v>40</v>
      </c>
      <c r="C16" s="103">
        <v>4.4945840262483708E-5</v>
      </c>
      <c r="D16" s="103">
        <f>1/24300</f>
        <v>4.11522633744856E-5</v>
      </c>
      <c r="E16" s="103">
        <f>1/24300</f>
        <v>4.11522633744856E-5</v>
      </c>
      <c r="F16" s="43" t="s">
        <v>41</v>
      </c>
      <c r="G16" s="74" t="s">
        <v>42</v>
      </c>
    </row>
    <row r="17" spans="1:7">
      <c r="A17" s="74" t="s">
        <v>43</v>
      </c>
      <c r="B17" s="44" t="s">
        <v>7</v>
      </c>
      <c r="C17" s="1">
        <v>8.4602368866328254E-4</v>
      </c>
      <c r="D17" s="1">
        <f>1/1184</f>
        <v>8.4459459459459464E-4</v>
      </c>
      <c r="E17" s="1">
        <v>8.40108E-4</v>
      </c>
      <c r="F17" s="43" t="s">
        <v>44</v>
      </c>
      <c r="G17" s="74" t="s">
        <v>45</v>
      </c>
    </row>
    <row r="18" spans="1:7">
      <c r="A18" s="74" t="s">
        <v>46</v>
      </c>
      <c r="B18" s="44" t="s">
        <v>29</v>
      </c>
      <c r="C18" s="1">
        <v>2.59</v>
      </c>
      <c r="D18" s="1">
        <f>1/0.3845</f>
        <v>2.6007802340702209</v>
      </c>
      <c r="E18" s="1">
        <v>2.6107800000000001</v>
      </c>
      <c r="F18" s="43" t="s">
        <v>47</v>
      </c>
      <c r="G18" s="74" t="s">
        <v>48</v>
      </c>
    </row>
    <row r="19" spans="1:7">
      <c r="A19" s="74" t="s">
        <v>49</v>
      </c>
      <c r="B19" s="44" t="s">
        <v>50</v>
      </c>
      <c r="C19" s="1">
        <v>1</v>
      </c>
      <c r="D19" s="1">
        <v>1</v>
      </c>
      <c r="E19" s="1">
        <v>1</v>
      </c>
      <c r="F19" s="43" t="s">
        <v>74</v>
      </c>
      <c r="G19" s="74" t="s">
        <v>51</v>
      </c>
    </row>
    <row r="20" spans="1:7">
      <c r="A20" s="74" t="s">
        <v>52</v>
      </c>
      <c r="B20" s="44" t="s">
        <v>29</v>
      </c>
      <c r="C20" s="1">
        <v>0.27472527472527469</v>
      </c>
      <c r="D20" s="1">
        <f>1/3.64</f>
        <v>0.27472527472527469</v>
      </c>
      <c r="E20" s="1">
        <v>0.274725</v>
      </c>
      <c r="F20" s="43" t="s">
        <v>53</v>
      </c>
      <c r="G20" s="74" t="s">
        <v>54</v>
      </c>
    </row>
    <row r="21" spans="1:7">
      <c r="A21" s="74" t="s">
        <v>55</v>
      </c>
      <c r="B21" s="44" t="s">
        <v>7</v>
      </c>
      <c r="C21" s="1">
        <v>3.3090668431502315</v>
      </c>
      <c r="D21" s="1">
        <f>1/0.3033</f>
        <v>3.2970656116056709</v>
      </c>
      <c r="E21" s="1">
        <v>3.2781799999999999</v>
      </c>
      <c r="F21" s="43" t="s">
        <v>56</v>
      </c>
      <c r="G21" s="74" t="s">
        <v>57</v>
      </c>
    </row>
    <row r="22" spans="1:7">
      <c r="A22" s="74" t="s">
        <v>58</v>
      </c>
      <c r="B22" s="44" t="s">
        <v>37</v>
      </c>
      <c r="C22" s="1">
        <v>6.9999999999999999E-4</v>
      </c>
      <c r="D22" s="1">
        <f>1/1507.5</f>
        <v>6.6334991708126036E-4</v>
      </c>
      <c r="E22" s="1">
        <v>6.6335000000000005E-4</v>
      </c>
      <c r="F22" s="43" t="s">
        <v>59</v>
      </c>
      <c r="G22" s="74" t="s">
        <v>60</v>
      </c>
    </row>
    <row r="23" spans="1:7">
      <c r="A23" s="74" t="s">
        <v>61</v>
      </c>
      <c r="B23" s="44" t="s">
        <v>7</v>
      </c>
      <c r="C23" s="1">
        <v>0.73067368113400555</v>
      </c>
      <c r="D23" s="1">
        <f>1/1.3938</f>
        <v>0.7174630506528914</v>
      </c>
      <c r="E23" s="1">
        <v>0.74665899999999996</v>
      </c>
      <c r="F23" s="43" t="s">
        <v>62</v>
      </c>
      <c r="G23" s="74" t="s">
        <v>63</v>
      </c>
    </row>
    <row r="24" spans="1:7">
      <c r="A24" s="74" t="s">
        <v>64</v>
      </c>
      <c r="B24" s="44" t="s">
        <v>33</v>
      </c>
      <c r="C24" s="1">
        <v>0.10045203415369161</v>
      </c>
      <c r="D24" s="1">
        <f>1/17.7825</f>
        <v>5.62350625615071E-2</v>
      </c>
      <c r="E24" s="1">
        <v>5.6721500000000001E-2</v>
      </c>
      <c r="F24" s="43" t="s">
        <v>65</v>
      </c>
      <c r="G24" s="74" t="s">
        <v>66</v>
      </c>
    </row>
    <row r="25" spans="1:7">
      <c r="A25" s="74" t="s">
        <v>67</v>
      </c>
      <c r="B25" s="44" t="s">
        <v>11</v>
      </c>
      <c r="C25" s="1">
        <v>0.10196278358399186</v>
      </c>
      <c r="D25" s="1">
        <f>1/9.692</f>
        <v>0.10317787866281469</v>
      </c>
      <c r="E25" s="1">
        <v>0.11266</v>
      </c>
      <c r="F25" s="43" t="s">
        <v>68</v>
      </c>
      <c r="G25" s="74" t="s">
        <v>69</v>
      </c>
    </row>
    <row r="26" spans="1:7">
      <c r="A26" s="74" t="s">
        <v>70</v>
      </c>
      <c r="B26" s="44" t="s">
        <v>71</v>
      </c>
      <c r="C26" s="1">
        <v>2.8376844494892172E-3</v>
      </c>
      <c r="D26" s="1">
        <f>1/357.9442</f>
        <v>2.7937315369267052E-3</v>
      </c>
      <c r="E26" s="1">
        <v>2.8112399999999999E-2</v>
      </c>
      <c r="F26" s="43" t="s">
        <v>72</v>
      </c>
      <c r="G26" s="74" t="s">
        <v>73</v>
      </c>
    </row>
    <row r="27" spans="1:7">
      <c r="A27" s="102" t="s">
        <v>82</v>
      </c>
      <c r="B27" s="44" t="s">
        <v>29</v>
      </c>
      <c r="C27" s="1">
        <f>1/214.89</f>
        <v>4.6535436735073762E-3</v>
      </c>
      <c r="D27" s="1">
        <f>1/214.89</f>
        <v>4.6535436735073762E-3</v>
      </c>
      <c r="E27" s="1">
        <v>4.0107500000000004E-3</v>
      </c>
      <c r="F27" s="43" t="s">
        <v>225</v>
      </c>
      <c r="G27" s="102" t="s">
        <v>83</v>
      </c>
    </row>
  </sheetData>
  <mergeCells count="7">
    <mergeCell ref="B2:G2"/>
    <mergeCell ref="A3:A5"/>
    <mergeCell ref="B3:B5"/>
    <mergeCell ref="C3:E3"/>
    <mergeCell ref="F3:F5"/>
    <mergeCell ref="G3:G5"/>
    <mergeCell ref="C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7"/>
  <sheetViews>
    <sheetView rightToLeft="1" topLeftCell="C1" workbookViewId="0">
      <selection activeCell="A11" sqref="A11:C11"/>
    </sheetView>
  </sheetViews>
  <sheetFormatPr defaultRowHeight="15"/>
  <cols>
    <col min="1" max="1" width="31.85546875" customWidth="1"/>
    <col min="2" max="6" width="17.140625" customWidth="1"/>
    <col min="7" max="7" width="18.28515625" customWidth="1"/>
    <col min="8" max="8" width="17.140625" customWidth="1"/>
  </cols>
  <sheetData>
    <row r="1" spans="1:14" s="4" customFormat="1" ht="28.5" customHeight="1">
      <c r="A1" s="41" t="s">
        <v>274</v>
      </c>
      <c r="B1" s="41"/>
      <c r="C1" s="41"/>
      <c r="E1" s="41"/>
      <c r="F1" s="41"/>
      <c r="G1" s="41"/>
      <c r="H1" s="41" t="s">
        <v>275</v>
      </c>
      <c r="K1" s="37"/>
      <c r="L1" s="37"/>
      <c r="M1" s="37"/>
      <c r="N1" s="37"/>
    </row>
    <row r="2" spans="1:14" s="4" customFormat="1" ht="27.75" customHeight="1">
      <c r="A2" s="381" t="s">
        <v>196</v>
      </c>
      <c r="B2" s="382"/>
      <c r="C2" s="174" t="s">
        <v>133</v>
      </c>
      <c r="D2" s="174" t="s">
        <v>178</v>
      </c>
      <c r="E2" s="174" t="s">
        <v>179</v>
      </c>
      <c r="F2" s="174" t="s">
        <v>180</v>
      </c>
      <c r="G2" s="174" t="s">
        <v>181</v>
      </c>
      <c r="H2" s="175" t="s">
        <v>134</v>
      </c>
      <c r="K2" s="41"/>
      <c r="L2" s="41"/>
      <c r="M2" s="41"/>
      <c r="N2" s="41"/>
    </row>
    <row r="3" spans="1:14" s="4" customFormat="1" ht="27.75" customHeight="1">
      <c r="A3" s="383" t="s">
        <v>195</v>
      </c>
      <c r="B3" s="384"/>
      <c r="C3" s="174" t="s">
        <v>192</v>
      </c>
      <c r="D3" s="174" t="s">
        <v>191</v>
      </c>
      <c r="E3" s="174" t="s">
        <v>190</v>
      </c>
      <c r="F3" s="174" t="s">
        <v>188</v>
      </c>
      <c r="G3" s="174" t="s">
        <v>189</v>
      </c>
      <c r="H3" s="174" t="s">
        <v>172</v>
      </c>
      <c r="K3" s="41"/>
      <c r="L3" s="41"/>
      <c r="M3" s="41"/>
      <c r="N3" s="41"/>
    </row>
    <row r="4" spans="1:14" s="4" customFormat="1" ht="27.75" customHeight="1">
      <c r="A4" s="176" t="s">
        <v>217</v>
      </c>
      <c r="B4" s="177" t="s">
        <v>194</v>
      </c>
      <c r="C4" s="271">
        <v>39.4</v>
      </c>
      <c r="D4" s="271">
        <v>49.7</v>
      </c>
      <c r="E4" s="271">
        <v>38</v>
      </c>
      <c r="F4" s="271">
        <v>38.5</v>
      </c>
      <c r="G4" s="271">
        <v>22.4</v>
      </c>
      <c r="H4" s="59">
        <v>47.012191616409538</v>
      </c>
      <c r="K4" s="41"/>
      <c r="L4" s="41"/>
      <c r="M4" s="41"/>
      <c r="N4" s="41"/>
    </row>
    <row r="5" spans="1:14" s="4" customFormat="1" ht="27.75" customHeight="1">
      <c r="A5" s="178" t="s">
        <v>218</v>
      </c>
      <c r="B5" s="177" t="s">
        <v>193</v>
      </c>
      <c r="C5" s="269">
        <v>70</v>
      </c>
      <c r="D5" s="269">
        <v>50.5</v>
      </c>
      <c r="E5" s="269">
        <v>38.799999999999997</v>
      </c>
      <c r="F5" s="269">
        <v>40.6</v>
      </c>
      <c r="G5" s="269">
        <v>105.5</v>
      </c>
      <c r="H5" s="58">
        <v>55</v>
      </c>
      <c r="K5" s="41"/>
      <c r="L5" s="41"/>
      <c r="M5" s="41"/>
      <c r="N5" s="41"/>
    </row>
    <row r="6" spans="1:14" s="4" customFormat="1" ht="28.5" customHeight="1">
      <c r="A6" s="179" t="s">
        <v>162</v>
      </c>
      <c r="B6" s="177" t="s">
        <v>194</v>
      </c>
      <c r="C6" s="272">
        <v>53.4</v>
      </c>
      <c r="D6" s="270">
        <v>63.4</v>
      </c>
      <c r="E6" s="270">
        <v>51.2</v>
      </c>
      <c r="F6" s="270">
        <v>54.4</v>
      </c>
      <c r="G6" s="270">
        <v>34.4</v>
      </c>
      <c r="H6" s="59">
        <v>56.519705338600893</v>
      </c>
      <c r="K6" s="41"/>
      <c r="L6" s="41"/>
      <c r="M6" s="41"/>
      <c r="N6" s="41"/>
    </row>
    <row r="7" spans="1:14" s="4" customFormat="1" ht="28.5" customHeight="1">
      <c r="A7" s="178" t="s">
        <v>197</v>
      </c>
      <c r="B7" s="177" t="s">
        <v>193</v>
      </c>
      <c r="C7" s="272">
        <v>73</v>
      </c>
      <c r="D7" s="272">
        <v>50</v>
      </c>
      <c r="E7" s="272">
        <v>81</v>
      </c>
      <c r="F7" s="272">
        <v>73</v>
      </c>
      <c r="G7" s="272">
        <v>101</v>
      </c>
      <c r="H7" s="60">
        <v>55</v>
      </c>
      <c r="K7" s="41"/>
      <c r="L7" s="41"/>
      <c r="M7" s="41"/>
      <c r="N7" s="41"/>
    </row>
    <row r="8" spans="1:14" s="4" customFormat="1" ht="28.5" customHeight="1">
      <c r="A8" s="180" t="s">
        <v>138</v>
      </c>
      <c r="B8" s="177" t="s">
        <v>194</v>
      </c>
      <c r="C8" s="270">
        <v>66.3</v>
      </c>
      <c r="D8" s="270">
        <v>70.7</v>
      </c>
      <c r="E8" s="270">
        <v>71.099999999999994</v>
      </c>
      <c r="F8" s="270">
        <v>62.8</v>
      </c>
      <c r="G8" s="270">
        <v>58.5</v>
      </c>
      <c r="H8" s="59">
        <v>68.665708883787644</v>
      </c>
      <c r="K8" s="41"/>
      <c r="L8" s="41"/>
      <c r="M8" s="41"/>
      <c r="N8" s="41"/>
    </row>
    <row r="9" spans="1:14" s="4" customFormat="1" ht="28.5" customHeight="1">
      <c r="A9" s="178" t="s">
        <v>198</v>
      </c>
      <c r="B9" s="177" t="s">
        <v>193</v>
      </c>
      <c r="C9" s="272">
        <v>73</v>
      </c>
      <c r="D9" s="272">
        <v>55</v>
      </c>
      <c r="E9" s="272">
        <v>47</v>
      </c>
      <c r="F9" s="272">
        <v>99</v>
      </c>
      <c r="G9" s="272">
        <v>99.5</v>
      </c>
      <c r="H9" s="60">
        <v>55</v>
      </c>
      <c r="K9" s="41"/>
      <c r="L9" s="41"/>
      <c r="M9" s="41"/>
      <c r="N9" s="41"/>
    </row>
    <row r="10" spans="1:14" s="4" customFormat="1" ht="18" customHeight="1">
      <c r="A10" s="386" t="s">
        <v>182</v>
      </c>
      <c r="B10" s="386"/>
      <c r="C10" s="386"/>
      <c r="E10" s="90"/>
      <c r="F10" s="90"/>
      <c r="G10" s="90"/>
      <c r="H10" s="90" t="s">
        <v>211</v>
      </c>
      <c r="K10" s="41"/>
      <c r="L10" s="41"/>
      <c r="M10" s="41"/>
      <c r="N10" s="41"/>
    </row>
    <row r="11" spans="1:14" s="4" customFormat="1" ht="18" customHeight="1">
      <c r="A11" s="387" t="s">
        <v>183</v>
      </c>
      <c r="B11" s="387"/>
      <c r="C11" s="387"/>
      <c r="D11" s="89"/>
      <c r="F11" s="89"/>
      <c r="G11" s="89"/>
      <c r="H11" s="89" t="s">
        <v>212</v>
      </c>
      <c r="K11" s="41"/>
      <c r="L11" s="41"/>
      <c r="M11" s="41"/>
      <c r="N11" s="41"/>
    </row>
    <row r="12" spans="1:14" s="4" customFormat="1" ht="18" customHeight="1">
      <c r="A12" s="387" t="s">
        <v>184</v>
      </c>
      <c r="B12" s="387"/>
      <c r="C12" s="387"/>
      <c r="D12" s="89"/>
      <c r="E12" s="89"/>
      <c r="G12" s="89"/>
      <c r="H12" s="89" t="s">
        <v>213</v>
      </c>
      <c r="I12" s="89"/>
      <c r="K12" s="41"/>
      <c r="L12" s="41"/>
      <c r="M12" s="41"/>
      <c r="N12" s="41"/>
    </row>
    <row r="13" spans="1:14" s="4" customFormat="1" ht="18" customHeight="1">
      <c r="A13" s="387" t="s">
        <v>185</v>
      </c>
      <c r="B13" s="387"/>
      <c r="C13" s="71"/>
      <c r="D13" s="89"/>
      <c r="E13" s="89"/>
      <c r="G13" s="89"/>
      <c r="H13" s="89" t="s">
        <v>214</v>
      </c>
      <c r="I13" s="89"/>
      <c r="K13" s="41"/>
      <c r="L13" s="41"/>
      <c r="M13" s="41"/>
      <c r="N13" s="41"/>
    </row>
    <row r="14" spans="1:14" s="4" customFormat="1" ht="18" customHeight="1">
      <c r="A14" s="57" t="s">
        <v>163</v>
      </c>
      <c r="B14" s="34"/>
      <c r="C14" s="29"/>
      <c r="D14" s="99"/>
      <c r="E14" s="99"/>
      <c r="F14" s="99"/>
      <c r="G14" s="99"/>
      <c r="H14" s="99" t="s">
        <v>186</v>
      </c>
      <c r="J14" s="31"/>
      <c r="K14" s="41"/>
      <c r="L14" s="41"/>
      <c r="M14" s="41"/>
      <c r="N14" s="41"/>
    </row>
    <row r="15" spans="1:14" s="4" customFormat="1" ht="23.25">
      <c r="B15" s="29"/>
      <c r="C15" s="29"/>
      <c r="D15" s="29"/>
      <c r="E15" s="29"/>
      <c r="F15" s="29"/>
      <c r="G15" s="29"/>
      <c r="H15" s="29" t="s">
        <v>277</v>
      </c>
      <c r="J15" s="31"/>
      <c r="K15" s="41"/>
      <c r="L15" s="41"/>
      <c r="M15" s="41"/>
      <c r="N15" s="41"/>
    </row>
    <row r="16" spans="1:14" s="4" customFormat="1" ht="23.25">
      <c r="A16" s="34" t="s">
        <v>278</v>
      </c>
      <c r="B16" s="29"/>
      <c r="C16" s="29"/>
      <c r="D16" s="29"/>
      <c r="E16" s="29"/>
      <c r="F16" s="29"/>
      <c r="G16" s="29"/>
      <c r="H16" s="29"/>
      <c r="I16" s="29"/>
      <c r="J16" s="31"/>
      <c r="K16" s="41"/>
      <c r="L16" s="41"/>
      <c r="M16" s="41"/>
      <c r="N16" s="41"/>
    </row>
    <row r="17" spans="1:14" s="4" customFormat="1" ht="23.25">
      <c r="A17" s="32"/>
      <c r="B17" s="33"/>
      <c r="C17" s="32"/>
      <c r="D17" s="30"/>
      <c r="E17" s="30"/>
      <c r="F17" s="30"/>
      <c r="G17" s="30"/>
      <c r="H17" s="30"/>
      <c r="I17" s="30"/>
      <c r="J17" s="31"/>
      <c r="K17" s="41"/>
      <c r="L17" s="41"/>
      <c r="M17" s="41"/>
      <c r="N17" s="41"/>
    </row>
    <row r="18" spans="1:14" s="4" customFormat="1" ht="23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41"/>
      <c r="L18" s="41"/>
      <c r="M18" s="41"/>
      <c r="N18" s="41"/>
    </row>
    <row r="19" spans="1:14" s="4" customFormat="1" ht="23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41"/>
      <c r="L19" s="41"/>
      <c r="M19" s="41"/>
      <c r="N19" s="41"/>
    </row>
    <row r="20" spans="1:14" s="4" customFormat="1" ht="23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41"/>
      <c r="L20" s="41"/>
      <c r="M20" s="41"/>
      <c r="N20" s="41"/>
    </row>
    <row r="21" spans="1:14" s="4" customFormat="1" ht="23.25" customHeight="1">
      <c r="A21" s="385" t="s">
        <v>279</v>
      </c>
      <c r="B21" s="385"/>
      <c r="C21" s="385"/>
      <c r="E21" s="97"/>
      <c r="F21" s="97"/>
      <c r="G21" s="97"/>
      <c r="H21" s="29" t="s">
        <v>280</v>
      </c>
      <c r="I21" s="29"/>
      <c r="J21" s="37"/>
      <c r="K21" s="41"/>
      <c r="L21" s="41"/>
      <c r="M21" s="41"/>
      <c r="N21" s="41"/>
    </row>
    <row r="22" spans="1:14" s="4" customFormat="1" ht="23.25" customHeight="1">
      <c r="A22" s="381" t="s">
        <v>196</v>
      </c>
      <c r="B22" s="382"/>
      <c r="C22" s="174" t="s">
        <v>133</v>
      </c>
      <c r="D22" s="174" t="s">
        <v>178</v>
      </c>
      <c r="E22" s="174" t="s">
        <v>179</v>
      </c>
      <c r="F22" s="174" t="s">
        <v>180</v>
      </c>
      <c r="G22" s="174" t="s">
        <v>181</v>
      </c>
      <c r="H22" s="175" t="s">
        <v>134</v>
      </c>
      <c r="I22" s="29"/>
      <c r="K22" s="41"/>
      <c r="L22" s="41"/>
      <c r="M22" s="41"/>
      <c r="N22" s="41"/>
    </row>
    <row r="23" spans="1:14" s="4" customFormat="1" ht="23.25" customHeight="1">
      <c r="A23" s="383" t="s">
        <v>195</v>
      </c>
      <c r="B23" s="384"/>
      <c r="C23" s="174" t="s">
        <v>192</v>
      </c>
      <c r="D23" s="174" t="s">
        <v>191</v>
      </c>
      <c r="E23" s="174" t="s">
        <v>190</v>
      </c>
      <c r="F23" s="174" t="s">
        <v>188</v>
      </c>
      <c r="G23" s="174" t="s">
        <v>189</v>
      </c>
      <c r="H23" s="174" t="s">
        <v>172</v>
      </c>
      <c r="K23" s="41"/>
      <c r="L23" s="41"/>
      <c r="M23" s="41"/>
      <c r="N23" s="41"/>
    </row>
    <row r="24" spans="1:14" s="4" customFormat="1" ht="44.25" customHeight="1">
      <c r="A24" s="176" t="s">
        <v>205</v>
      </c>
      <c r="B24" s="177" t="s">
        <v>194</v>
      </c>
      <c r="C24" s="270">
        <v>47.4</v>
      </c>
      <c r="D24" s="270">
        <v>63.1</v>
      </c>
      <c r="E24" s="270">
        <v>41.362269693090731</v>
      </c>
      <c r="F24" s="270">
        <v>46.8</v>
      </c>
      <c r="G24" s="270">
        <v>28.690421521662596</v>
      </c>
      <c r="H24" s="271">
        <v>46.7</v>
      </c>
      <c r="K24" s="41"/>
      <c r="L24" s="41"/>
      <c r="M24" s="41"/>
      <c r="N24" s="41"/>
    </row>
    <row r="25" spans="1:14" s="4" customFormat="1" ht="44.25" customHeight="1">
      <c r="A25" s="178" t="s">
        <v>199</v>
      </c>
      <c r="B25" s="177" t="s">
        <v>193</v>
      </c>
      <c r="C25" s="270">
        <v>64</v>
      </c>
      <c r="D25" s="270">
        <v>33</v>
      </c>
      <c r="E25" s="270">
        <v>76</v>
      </c>
      <c r="F25" s="270">
        <v>65</v>
      </c>
      <c r="G25" s="270">
        <v>100.25</v>
      </c>
      <c r="H25" s="271">
        <v>55</v>
      </c>
      <c r="K25" s="41"/>
      <c r="L25" s="41"/>
      <c r="M25" s="41"/>
      <c r="N25" s="41"/>
    </row>
    <row r="26" spans="1:14" s="4" customFormat="1" ht="18" customHeight="1">
      <c r="A26" s="386" t="s">
        <v>182</v>
      </c>
      <c r="B26" s="386"/>
      <c r="C26" s="386"/>
      <c r="D26" s="98"/>
      <c r="E26" s="98"/>
      <c r="F26" s="98"/>
      <c r="G26" s="98"/>
      <c r="H26" s="90" t="s">
        <v>211</v>
      </c>
      <c r="K26" s="41"/>
      <c r="L26" s="41"/>
      <c r="M26" s="41"/>
      <c r="N26" s="41"/>
    </row>
    <row r="27" spans="1:14" s="4" customFormat="1" ht="18" customHeight="1">
      <c r="A27" s="387" t="s">
        <v>183</v>
      </c>
      <c r="B27" s="387"/>
      <c r="C27" s="387"/>
      <c r="D27" s="70"/>
      <c r="E27" s="30"/>
      <c r="F27" s="30"/>
      <c r="G27" s="30"/>
      <c r="H27" s="89" t="s">
        <v>212</v>
      </c>
      <c r="K27" s="41"/>
      <c r="L27" s="41"/>
      <c r="M27" s="41"/>
      <c r="N27" s="41"/>
    </row>
    <row r="28" spans="1:14" s="4" customFormat="1" ht="18" customHeight="1">
      <c r="A28" s="387" t="s">
        <v>184</v>
      </c>
      <c r="B28" s="387"/>
      <c r="C28" s="387"/>
      <c r="D28" s="70"/>
      <c r="E28" s="70"/>
      <c r="F28" s="30"/>
      <c r="G28" s="30"/>
      <c r="H28" s="89" t="s">
        <v>213</v>
      </c>
      <c r="K28" s="41"/>
      <c r="L28" s="41"/>
      <c r="M28" s="41"/>
      <c r="N28" s="41"/>
    </row>
    <row r="29" spans="1:14" s="4" customFormat="1" ht="18" customHeight="1">
      <c r="A29" s="387" t="s">
        <v>185</v>
      </c>
      <c r="B29" s="387"/>
      <c r="C29" s="71"/>
      <c r="D29" s="70"/>
      <c r="E29" s="70"/>
      <c r="F29" s="30"/>
      <c r="G29" s="30"/>
      <c r="H29" s="89" t="s">
        <v>214</v>
      </c>
      <c r="I29" s="30"/>
      <c r="K29" s="41"/>
      <c r="L29" s="41"/>
      <c r="M29" s="41"/>
      <c r="N29" s="41"/>
    </row>
    <row r="30" spans="1:14" s="4" customFormat="1" ht="18" customHeight="1">
      <c r="A30" s="57" t="s">
        <v>163</v>
      </c>
      <c r="B30" s="34"/>
      <c r="C30" s="29"/>
      <c r="D30" s="29"/>
      <c r="E30" s="29"/>
      <c r="F30" s="29"/>
      <c r="G30" s="29"/>
      <c r="H30" s="99" t="s">
        <v>186</v>
      </c>
      <c r="I30" s="29"/>
      <c r="J30" s="31"/>
      <c r="K30" s="41"/>
      <c r="L30" s="41"/>
      <c r="M30" s="41"/>
      <c r="N30" s="41"/>
    </row>
    <row r="31" spans="1:14" s="4" customFormat="1" ht="23.25">
      <c r="B31" s="29"/>
      <c r="C31" s="29"/>
      <c r="D31" s="29"/>
      <c r="E31" s="29"/>
      <c r="F31" s="29"/>
      <c r="G31" s="29"/>
      <c r="H31" s="29" t="s">
        <v>277</v>
      </c>
      <c r="I31" s="29"/>
      <c r="J31" s="31"/>
      <c r="K31" s="41"/>
      <c r="L31" s="41"/>
      <c r="M31" s="41"/>
      <c r="N31" s="41"/>
    </row>
    <row r="32" spans="1:14" s="4" customFormat="1" ht="23.25">
      <c r="A32" s="34" t="s">
        <v>278</v>
      </c>
      <c r="B32" s="29"/>
      <c r="C32" s="29"/>
      <c r="D32" s="29"/>
      <c r="E32" s="29"/>
      <c r="F32" s="29"/>
      <c r="G32" s="29"/>
      <c r="H32" s="29"/>
      <c r="I32" s="29"/>
      <c r="J32" s="31"/>
      <c r="K32" s="41"/>
      <c r="L32" s="41"/>
      <c r="M32" s="41"/>
      <c r="N32" s="41"/>
    </row>
    <row r="33" spans="1:14" s="4" customFormat="1" ht="23.25">
      <c r="A33" s="34"/>
      <c r="B33" s="29"/>
      <c r="C33" s="29"/>
      <c r="D33" s="29"/>
      <c r="E33" s="29"/>
      <c r="F33" s="29"/>
      <c r="G33" s="29"/>
      <c r="H33" s="29"/>
      <c r="I33" s="29"/>
      <c r="J33" s="31"/>
      <c r="K33" s="41"/>
      <c r="L33" s="41"/>
      <c r="M33" s="41"/>
      <c r="N33" s="41"/>
    </row>
    <row r="34" spans="1:14" s="4" customFormat="1" ht="23.25">
      <c r="A34" s="34"/>
      <c r="B34" s="29"/>
      <c r="C34" s="29"/>
      <c r="D34" s="29"/>
      <c r="E34" s="29"/>
      <c r="F34" s="29"/>
      <c r="G34" s="29"/>
      <c r="H34" s="29"/>
      <c r="I34" s="29"/>
      <c r="J34" s="31"/>
      <c r="K34" s="41"/>
      <c r="L34" s="41"/>
      <c r="M34" s="41"/>
      <c r="N34" s="41"/>
    </row>
    <row r="35" spans="1:14" s="4" customFormat="1" ht="23.25">
      <c r="A35" s="29" t="s">
        <v>276</v>
      </c>
      <c r="B35" s="29"/>
      <c r="C35" s="29"/>
      <c r="D35" s="29"/>
      <c r="E35" s="29"/>
      <c r="F35" s="29"/>
      <c r="G35" s="29"/>
      <c r="H35" s="29"/>
      <c r="I35" s="29"/>
      <c r="J35" s="29"/>
      <c r="K35" s="41"/>
      <c r="L35" s="41"/>
      <c r="M35" s="41"/>
      <c r="N35" s="41"/>
    </row>
    <row r="36" spans="1:14" s="4" customFormat="1" ht="23.25" customHeight="1">
      <c r="B36" s="29"/>
      <c r="C36" s="29"/>
      <c r="D36" s="29"/>
      <c r="E36" s="29"/>
      <c r="F36" s="29"/>
      <c r="G36" s="29"/>
      <c r="H36" s="29" t="s">
        <v>305</v>
      </c>
      <c r="K36" s="41"/>
      <c r="L36" s="41"/>
      <c r="M36" s="41"/>
      <c r="N36" s="41"/>
    </row>
    <row r="37" spans="1:14" s="4" customFormat="1" ht="23.25" customHeight="1">
      <c r="A37" s="377" t="s">
        <v>196</v>
      </c>
      <c r="B37" s="378"/>
      <c r="C37" s="181" t="s">
        <v>133</v>
      </c>
      <c r="D37" s="181" t="s">
        <v>178</v>
      </c>
      <c r="E37" s="181" t="s">
        <v>179</v>
      </c>
      <c r="F37" s="181" t="s">
        <v>180</v>
      </c>
      <c r="G37" s="181" t="s">
        <v>181</v>
      </c>
      <c r="H37" s="182" t="s">
        <v>134</v>
      </c>
      <c r="K37" s="41"/>
      <c r="L37" s="41"/>
      <c r="M37" s="41"/>
      <c r="N37" s="41"/>
    </row>
    <row r="38" spans="1:14" s="4" customFormat="1" ht="23.25" customHeight="1">
      <c r="A38" s="379" t="s">
        <v>195</v>
      </c>
      <c r="B38" s="380"/>
      <c r="C38" s="181" t="s">
        <v>192</v>
      </c>
      <c r="D38" s="181" t="s">
        <v>191</v>
      </c>
      <c r="E38" s="181" t="s">
        <v>190</v>
      </c>
      <c r="F38" s="181" t="s">
        <v>188</v>
      </c>
      <c r="G38" s="181" t="s">
        <v>189</v>
      </c>
      <c r="H38" s="181" t="s">
        <v>172</v>
      </c>
      <c r="K38" s="41"/>
      <c r="L38" s="41"/>
      <c r="M38" s="41"/>
      <c r="N38" s="41"/>
    </row>
    <row r="39" spans="1:14" s="4" customFormat="1" ht="45" customHeight="1">
      <c r="A39" s="183" t="s">
        <v>139</v>
      </c>
      <c r="B39" s="184" t="s">
        <v>194</v>
      </c>
      <c r="C39" s="270">
        <v>14.4</v>
      </c>
      <c r="D39" s="270">
        <v>16.100000000000001</v>
      </c>
      <c r="E39" s="270">
        <v>14.8</v>
      </c>
      <c r="F39" s="270">
        <v>23.7</v>
      </c>
      <c r="G39" s="270">
        <v>4.7</v>
      </c>
      <c r="H39" s="271">
        <v>16.399999999999999</v>
      </c>
      <c r="K39" s="41"/>
      <c r="L39" s="41"/>
      <c r="M39" s="41"/>
      <c r="N39" s="41"/>
    </row>
    <row r="40" spans="1:14" s="4" customFormat="1" ht="45" customHeight="1">
      <c r="A40" s="185" t="s">
        <v>201</v>
      </c>
      <c r="B40" s="184" t="s">
        <v>193</v>
      </c>
      <c r="C40" s="272">
        <v>57.25</v>
      </c>
      <c r="D40" s="272">
        <v>46</v>
      </c>
      <c r="E40" s="272">
        <v>48</v>
      </c>
      <c r="F40" s="272">
        <v>27</v>
      </c>
      <c r="G40" s="272">
        <v>95</v>
      </c>
      <c r="H40" s="273">
        <v>55</v>
      </c>
      <c r="K40" s="41"/>
      <c r="L40" s="41"/>
      <c r="M40" s="41"/>
      <c r="N40" s="41"/>
    </row>
    <row r="41" spans="1:14" s="4" customFormat="1" ht="23.25">
      <c r="A41" s="386" t="s">
        <v>182</v>
      </c>
      <c r="B41" s="386"/>
      <c r="C41" s="386"/>
      <c r="D41" s="98"/>
      <c r="E41" s="98"/>
      <c r="F41" s="98"/>
      <c r="G41" s="98"/>
      <c r="H41" s="90" t="s">
        <v>211</v>
      </c>
      <c r="J41" s="29"/>
      <c r="K41" s="41"/>
      <c r="L41" s="41"/>
      <c r="M41" s="41"/>
      <c r="N41" s="41"/>
    </row>
    <row r="42" spans="1:14" s="4" customFormat="1" ht="23.25">
      <c r="A42" s="387" t="s">
        <v>183</v>
      </c>
      <c r="B42" s="387"/>
      <c r="C42" s="387"/>
      <c r="D42" s="70"/>
      <c r="E42" s="30"/>
      <c r="F42" s="30"/>
      <c r="G42" s="30"/>
      <c r="H42" s="89" t="s">
        <v>212</v>
      </c>
      <c r="J42" s="29"/>
      <c r="K42" s="41"/>
      <c r="L42" s="41"/>
      <c r="M42" s="41"/>
      <c r="N42" s="41"/>
    </row>
    <row r="43" spans="1:14" s="4" customFormat="1" ht="23.25">
      <c r="A43" s="387" t="s">
        <v>184</v>
      </c>
      <c r="B43" s="387"/>
      <c r="C43" s="387"/>
      <c r="D43" s="70"/>
      <c r="E43" s="70"/>
      <c r="F43" s="30"/>
      <c r="G43" s="30"/>
      <c r="H43" s="89" t="s">
        <v>213</v>
      </c>
      <c r="I43" s="30"/>
      <c r="J43" s="29"/>
      <c r="K43" s="41"/>
      <c r="L43" s="41"/>
      <c r="M43" s="41"/>
      <c r="N43" s="41"/>
    </row>
    <row r="44" spans="1:14" s="4" customFormat="1" ht="23.25">
      <c r="A44" s="387" t="s">
        <v>185</v>
      </c>
      <c r="B44" s="387"/>
      <c r="C44" s="71"/>
      <c r="D44" s="70"/>
      <c r="E44" s="70"/>
      <c r="F44" s="30"/>
      <c r="G44" s="30"/>
      <c r="H44" s="89" t="s">
        <v>214</v>
      </c>
      <c r="I44" s="30"/>
      <c r="J44" s="29"/>
      <c r="K44" s="41"/>
      <c r="L44" s="41"/>
      <c r="M44" s="41"/>
      <c r="N44" s="41"/>
    </row>
    <row r="45" spans="1:14" s="4" customFormat="1" ht="23.25">
      <c r="A45" s="57" t="s">
        <v>163</v>
      </c>
      <c r="B45" s="34"/>
      <c r="C45" s="29"/>
      <c r="D45" s="29"/>
      <c r="E45" s="29"/>
      <c r="F45" s="29"/>
      <c r="G45" s="29"/>
      <c r="H45" s="99" t="s">
        <v>186</v>
      </c>
      <c r="I45" s="29"/>
      <c r="J45" s="29"/>
      <c r="K45" s="41"/>
      <c r="L45" s="41"/>
      <c r="M45" s="41"/>
      <c r="N45" s="41"/>
    </row>
    <row r="46" spans="1:14" s="4" customFormat="1" ht="23.25" customHeight="1">
      <c r="B46" s="29"/>
      <c r="C46" s="29"/>
      <c r="D46" s="29"/>
      <c r="E46" s="29"/>
      <c r="F46" s="29"/>
      <c r="G46" s="29"/>
      <c r="H46" s="29" t="s">
        <v>277</v>
      </c>
      <c r="I46" s="29"/>
      <c r="J46" s="29"/>
      <c r="K46" s="41"/>
      <c r="L46" s="41"/>
      <c r="M46" s="41"/>
      <c r="N46" s="41"/>
    </row>
    <row r="47" spans="1:14" s="4" customFormat="1" ht="23.25" customHeight="1">
      <c r="A47" s="34" t="s">
        <v>278</v>
      </c>
      <c r="B47" s="29"/>
      <c r="C47" s="29"/>
      <c r="D47" s="29"/>
      <c r="E47" s="29"/>
      <c r="F47" s="29"/>
      <c r="G47" s="29"/>
      <c r="H47" s="29"/>
      <c r="I47" s="29"/>
      <c r="J47" s="29"/>
      <c r="K47" s="41"/>
      <c r="L47" s="41"/>
      <c r="M47" s="41"/>
      <c r="N47" s="41"/>
    </row>
    <row r="48" spans="1:14" s="4" customFormat="1" ht="23.25" customHeight="1">
      <c r="A48" s="34"/>
      <c r="B48" s="29"/>
      <c r="C48" s="29"/>
      <c r="D48" s="29"/>
      <c r="E48" s="29"/>
      <c r="F48" s="29"/>
      <c r="G48" s="29"/>
      <c r="H48" s="29"/>
      <c r="I48" s="29"/>
      <c r="J48" s="29"/>
      <c r="K48" s="41"/>
      <c r="L48" s="41"/>
      <c r="M48" s="41"/>
      <c r="N48" s="41"/>
    </row>
    <row r="49" spans="1:14" s="4" customFormat="1" ht="23.25">
      <c r="A49" s="34"/>
      <c r="B49" s="29"/>
      <c r="C49" s="29"/>
      <c r="D49" s="29"/>
      <c r="E49" s="29"/>
      <c r="F49" s="29"/>
      <c r="G49" s="29"/>
      <c r="H49" s="29"/>
      <c r="I49" s="29"/>
      <c r="J49" s="29"/>
      <c r="K49" s="35"/>
      <c r="L49" s="35"/>
      <c r="M49" s="35"/>
      <c r="N49" s="35"/>
    </row>
    <row r="50" spans="1:14" s="4" customFormat="1" ht="23.25">
      <c r="A50" s="34"/>
      <c r="B50" s="29"/>
      <c r="C50" s="29"/>
      <c r="D50" s="29"/>
      <c r="E50" s="29"/>
      <c r="F50" s="29"/>
      <c r="G50" s="29"/>
      <c r="H50" s="29"/>
      <c r="I50" s="29"/>
      <c r="J50" s="29"/>
      <c r="K50" s="35"/>
      <c r="L50" s="35"/>
      <c r="M50" s="35"/>
      <c r="N50" s="35"/>
    </row>
    <row r="51" spans="1:14" s="4" customFormat="1" ht="23.25" customHeight="1">
      <c r="A51" s="29" t="s">
        <v>281</v>
      </c>
      <c r="B51" s="29"/>
      <c r="D51" s="29"/>
      <c r="E51" s="29"/>
      <c r="F51" s="29"/>
      <c r="G51" s="29"/>
      <c r="H51" s="29"/>
      <c r="I51" s="29"/>
      <c r="J51" s="29"/>
      <c r="K51" s="35"/>
      <c r="L51" s="35"/>
      <c r="M51" s="35"/>
      <c r="N51" s="35"/>
    </row>
    <row r="52" spans="1:14" s="4" customFormat="1" ht="23.25" customHeight="1">
      <c r="B52" s="29"/>
      <c r="D52" s="29"/>
      <c r="E52" s="29"/>
      <c r="F52" s="29"/>
      <c r="G52" s="29"/>
      <c r="H52" s="4" t="s">
        <v>304</v>
      </c>
      <c r="K52" s="35"/>
      <c r="L52" s="35"/>
      <c r="M52" s="35"/>
      <c r="N52" s="35"/>
    </row>
    <row r="53" spans="1:14" s="4" customFormat="1" ht="23.25" customHeight="1">
      <c r="A53" s="377" t="s">
        <v>196</v>
      </c>
      <c r="B53" s="378"/>
      <c r="C53" s="181" t="s">
        <v>133</v>
      </c>
      <c r="D53" s="181" t="s">
        <v>178</v>
      </c>
      <c r="E53" s="181" t="s">
        <v>179</v>
      </c>
      <c r="F53" s="181" t="s">
        <v>180</v>
      </c>
      <c r="G53" s="181" t="s">
        <v>181</v>
      </c>
      <c r="H53" s="182" t="s">
        <v>134</v>
      </c>
      <c r="K53" s="35"/>
      <c r="L53" s="35"/>
      <c r="M53" s="35"/>
      <c r="N53" s="35"/>
    </row>
    <row r="54" spans="1:14" s="4" customFormat="1" ht="23.25" customHeight="1">
      <c r="A54" s="379" t="s">
        <v>195</v>
      </c>
      <c r="B54" s="380"/>
      <c r="C54" s="181" t="s">
        <v>192</v>
      </c>
      <c r="D54" s="181" t="s">
        <v>191</v>
      </c>
      <c r="E54" s="181" t="s">
        <v>190</v>
      </c>
      <c r="F54" s="181" t="s">
        <v>188</v>
      </c>
      <c r="G54" s="181" t="s">
        <v>189</v>
      </c>
      <c r="H54" s="181" t="s">
        <v>172</v>
      </c>
      <c r="K54" s="35"/>
      <c r="L54" s="35"/>
      <c r="M54" s="35"/>
      <c r="N54" s="35"/>
    </row>
    <row r="55" spans="1:14" s="4" customFormat="1" ht="33.75" customHeight="1">
      <c r="A55" s="183" t="s">
        <v>140</v>
      </c>
      <c r="B55" s="184" t="s">
        <v>194</v>
      </c>
      <c r="C55" s="270">
        <v>42.9</v>
      </c>
      <c r="D55" s="270">
        <v>51.4</v>
      </c>
      <c r="E55" s="270">
        <v>40.1</v>
      </c>
      <c r="F55" s="270">
        <v>46.3</v>
      </c>
      <c r="G55" s="270">
        <v>29.9</v>
      </c>
      <c r="H55" s="59">
        <v>50.444353669655655</v>
      </c>
      <c r="K55" s="35"/>
      <c r="L55" s="35"/>
      <c r="M55" s="35"/>
      <c r="N55" s="35"/>
    </row>
    <row r="56" spans="1:14" s="4" customFormat="1" ht="38.25" customHeight="1">
      <c r="A56" s="185" t="s">
        <v>200</v>
      </c>
      <c r="B56" s="184" t="s">
        <v>193</v>
      </c>
      <c r="C56" s="272">
        <v>68</v>
      </c>
      <c r="D56" s="272">
        <v>50</v>
      </c>
      <c r="E56" s="272">
        <v>73</v>
      </c>
      <c r="F56" s="272">
        <v>60</v>
      </c>
      <c r="G56" s="272">
        <v>98</v>
      </c>
      <c r="H56" s="60">
        <v>55</v>
      </c>
      <c r="K56" s="35"/>
      <c r="L56" s="35"/>
      <c r="M56" s="35"/>
      <c r="N56" s="35"/>
    </row>
    <row r="57" spans="1:14" s="4" customFormat="1" ht="23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41"/>
      <c r="L57" s="41"/>
      <c r="M57" s="41"/>
      <c r="N57" s="41"/>
    </row>
    <row r="58" spans="1:14" s="4" customFormat="1" ht="23.25" customHeight="1">
      <c r="A58" s="29" t="s">
        <v>282</v>
      </c>
      <c r="B58" s="29"/>
      <c r="D58" s="29"/>
      <c r="E58" s="29"/>
      <c r="F58" s="29"/>
      <c r="G58" s="29"/>
      <c r="H58" s="29"/>
      <c r="I58" s="29"/>
      <c r="J58" s="29"/>
      <c r="K58" s="41"/>
      <c r="L58" s="41"/>
      <c r="M58" s="41"/>
      <c r="N58" s="41"/>
    </row>
    <row r="59" spans="1:14" s="4" customFormat="1" ht="23.25" customHeight="1">
      <c r="B59" s="29"/>
      <c r="D59" s="29"/>
      <c r="E59" s="29"/>
      <c r="F59" s="29"/>
      <c r="G59" s="29"/>
      <c r="H59" s="4" t="s">
        <v>303</v>
      </c>
      <c r="K59" s="41"/>
      <c r="L59" s="41"/>
      <c r="M59" s="41"/>
      <c r="N59" s="41"/>
    </row>
    <row r="60" spans="1:14" s="4" customFormat="1" ht="23.25" customHeight="1">
      <c r="A60" s="377" t="s">
        <v>196</v>
      </c>
      <c r="B60" s="378"/>
      <c r="C60" s="181" t="s">
        <v>133</v>
      </c>
      <c r="D60" s="181" t="s">
        <v>178</v>
      </c>
      <c r="E60" s="181" t="s">
        <v>179</v>
      </c>
      <c r="F60" s="181" t="s">
        <v>180</v>
      </c>
      <c r="G60" s="181" t="s">
        <v>181</v>
      </c>
      <c r="H60" s="182" t="s">
        <v>134</v>
      </c>
      <c r="K60" s="41"/>
      <c r="L60" s="41"/>
      <c r="M60" s="41"/>
      <c r="N60" s="41"/>
    </row>
    <row r="61" spans="1:14" s="4" customFormat="1" ht="23.25" customHeight="1">
      <c r="A61" s="379" t="s">
        <v>195</v>
      </c>
      <c r="B61" s="380"/>
      <c r="C61" s="181">
        <v>45.5</v>
      </c>
      <c r="D61" s="181" t="s">
        <v>191</v>
      </c>
      <c r="E61" s="181" t="s">
        <v>190</v>
      </c>
      <c r="F61" s="181" t="s">
        <v>188</v>
      </c>
      <c r="G61" s="181" t="s">
        <v>189</v>
      </c>
      <c r="H61" s="181" t="s">
        <v>172</v>
      </c>
      <c r="K61" s="41"/>
      <c r="L61" s="41"/>
      <c r="M61" s="41"/>
      <c r="N61" s="41"/>
    </row>
    <row r="62" spans="1:14" s="4" customFormat="1" ht="39.75" customHeight="1">
      <c r="A62" s="183" t="s">
        <v>135</v>
      </c>
      <c r="B62" s="184" t="s">
        <v>194</v>
      </c>
      <c r="C62" s="270">
        <v>45.556866481685326</v>
      </c>
      <c r="D62" s="270">
        <v>64.2</v>
      </c>
      <c r="E62" s="270">
        <v>38.700000000000003</v>
      </c>
      <c r="F62" s="270">
        <v>40.019424314239288</v>
      </c>
      <c r="G62" s="270">
        <v>26.6</v>
      </c>
      <c r="H62" s="59">
        <v>43.9512001175978</v>
      </c>
      <c r="K62" s="35"/>
      <c r="L62" s="35"/>
      <c r="M62" s="35"/>
      <c r="N62" s="35"/>
    </row>
    <row r="63" spans="1:14" s="4" customFormat="1" ht="39.75" customHeight="1">
      <c r="A63" s="185" t="s">
        <v>202</v>
      </c>
      <c r="B63" s="184" t="s">
        <v>193</v>
      </c>
      <c r="C63" s="272">
        <v>53</v>
      </c>
      <c r="D63" s="272">
        <v>17</v>
      </c>
      <c r="E63" s="272">
        <v>68</v>
      </c>
      <c r="F63" s="272">
        <v>67</v>
      </c>
      <c r="G63" s="272">
        <v>86</v>
      </c>
      <c r="H63" s="60">
        <v>55</v>
      </c>
      <c r="K63" s="35"/>
      <c r="L63" s="35"/>
      <c r="M63" s="35"/>
      <c r="N63" s="35"/>
    </row>
    <row r="64" spans="1:14" s="4" customFormat="1" ht="23.25" customHeight="1">
      <c r="A64" s="34"/>
      <c r="B64" s="29"/>
      <c r="C64" s="29"/>
      <c r="D64" s="29"/>
      <c r="E64" s="29"/>
      <c r="F64" s="29"/>
      <c r="G64" s="29"/>
      <c r="H64" s="29"/>
      <c r="I64" s="29"/>
      <c r="J64" s="29"/>
      <c r="K64" s="35"/>
      <c r="L64" s="35"/>
      <c r="M64" s="35"/>
      <c r="N64" s="35"/>
    </row>
    <row r="65" spans="1:14" s="4" customFormat="1" ht="23.25" customHeight="1">
      <c r="A65" s="34"/>
      <c r="B65" s="29"/>
      <c r="C65" s="29"/>
      <c r="D65" s="29"/>
      <c r="E65" s="29"/>
      <c r="F65" s="29"/>
      <c r="G65" s="29"/>
      <c r="H65" s="29"/>
      <c r="I65" s="29"/>
      <c r="J65" s="29"/>
      <c r="K65" s="35"/>
      <c r="L65" s="35"/>
      <c r="M65" s="35"/>
      <c r="N65" s="35"/>
    </row>
    <row r="66" spans="1:14" s="4" customFormat="1" ht="23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41"/>
      <c r="L66" s="41"/>
      <c r="M66" s="41"/>
      <c r="N66" s="41"/>
    </row>
    <row r="67" spans="1:14" s="4" customFormat="1" ht="23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41"/>
      <c r="L67" s="41"/>
      <c r="M67" s="41"/>
      <c r="N67" s="41"/>
    </row>
    <row r="68" spans="1:14" s="4" customFormat="1" ht="23.25" customHeight="1">
      <c r="A68" s="29" t="s">
        <v>283</v>
      </c>
      <c r="B68" s="29"/>
      <c r="D68" s="29"/>
      <c r="E68" s="29"/>
      <c r="F68" s="29"/>
      <c r="G68" s="29"/>
      <c r="H68" s="29"/>
      <c r="I68" s="29"/>
      <c r="J68" s="29"/>
      <c r="K68" s="41"/>
      <c r="L68" s="41"/>
      <c r="M68" s="41"/>
      <c r="N68" s="41"/>
    </row>
    <row r="69" spans="1:14" s="4" customFormat="1" ht="23.25" customHeight="1">
      <c r="B69" s="29"/>
      <c r="D69" s="29"/>
      <c r="E69" s="29"/>
      <c r="F69" s="29"/>
      <c r="G69" s="29"/>
      <c r="H69" s="4" t="s">
        <v>302</v>
      </c>
      <c r="K69" s="41"/>
      <c r="L69" s="41"/>
      <c r="M69" s="41"/>
      <c r="N69" s="41"/>
    </row>
    <row r="70" spans="1:14" s="4" customFormat="1" ht="23.25" customHeight="1">
      <c r="A70" s="377" t="s">
        <v>196</v>
      </c>
      <c r="B70" s="378"/>
      <c r="C70" s="181" t="s">
        <v>133</v>
      </c>
      <c r="D70" s="181" t="s">
        <v>178</v>
      </c>
      <c r="E70" s="181" t="s">
        <v>179</v>
      </c>
      <c r="F70" s="181" t="s">
        <v>180</v>
      </c>
      <c r="G70" s="181" t="s">
        <v>181</v>
      </c>
      <c r="H70" s="182" t="s">
        <v>134</v>
      </c>
      <c r="K70" s="41"/>
      <c r="L70" s="41"/>
      <c r="M70" s="41"/>
      <c r="N70" s="41"/>
    </row>
    <row r="71" spans="1:14" s="4" customFormat="1" ht="23.25" customHeight="1">
      <c r="A71" s="379" t="s">
        <v>195</v>
      </c>
      <c r="B71" s="380"/>
      <c r="C71" s="181" t="s">
        <v>192</v>
      </c>
      <c r="D71" s="181" t="s">
        <v>191</v>
      </c>
      <c r="E71" s="181" t="s">
        <v>190</v>
      </c>
      <c r="F71" s="181" t="s">
        <v>188</v>
      </c>
      <c r="G71" s="181" t="s">
        <v>189</v>
      </c>
      <c r="H71" s="181" t="s">
        <v>172</v>
      </c>
      <c r="K71" s="41"/>
      <c r="L71" s="41"/>
      <c r="M71" s="41"/>
      <c r="N71" s="41"/>
    </row>
    <row r="72" spans="1:14" s="4" customFormat="1" ht="44.25" customHeight="1">
      <c r="A72" s="183" t="s">
        <v>141</v>
      </c>
      <c r="B72" s="184" t="s">
        <v>194</v>
      </c>
      <c r="C72" s="270">
        <v>34</v>
      </c>
      <c r="D72" s="274">
        <v>50.8</v>
      </c>
      <c r="E72" s="274">
        <v>29.5</v>
      </c>
      <c r="F72" s="274">
        <v>33.9</v>
      </c>
      <c r="G72" s="274">
        <v>12.3</v>
      </c>
      <c r="H72" s="59">
        <v>40.242163016403893</v>
      </c>
      <c r="K72" s="41"/>
      <c r="L72" s="41"/>
      <c r="M72" s="41"/>
      <c r="N72" s="41"/>
    </row>
    <row r="73" spans="1:14" s="4" customFormat="1" ht="44.25" customHeight="1">
      <c r="A73" s="188" t="s">
        <v>203</v>
      </c>
      <c r="B73" s="184" t="s">
        <v>193</v>
      </c>
      <c r="C73" s="272">
        <v>65</v>
      </c>
      <c r="D73" s="275">
        <v>43</v>
      </c>
      <c r="E73" s="275">
        <v>70</v>
      </c>
      <c r="F73" s="275">
        <v>65</v>
      </c>
      <c r="G73" s="275">
        <v>95</v>
      </c>
      <c r="H73" s="60">
        <v>55</v>
      </c>
      <c r="K73" s="41"/>
      <c r="L73" s="41"/>
      <c r="M73" s="41"/>
      <c r="N73" s="41"/>
    </row>
    <row r="74" spans="1:14" s="4" customFormat="1" ht="23.25" customHeight="1">
      <c r="B74" s="29"/>
      <c r="D74" s="29"/>
      <c r="E74" s="29"/>
      <c r="F74" s="29"/>
      <c r="G74" s="29"/>
      <c r="H74" s="29"/>
      <c r="I74" s="29"/>
      <c r="J74" s="29"/>
      <c r="K74" s="41"/>
      <c r="L74" s="41"/>
      <c r="M74" s="41"/>
      <c r="N74" s="41"/>
    </row>
    <row r="75" spans="1:14" s="4" customFormat="1" ht="23.25" customHeight="1">
      <c r="A75" s="29" t="s">
        <v>284</v>
      </c>
      <c r="B75" s="29"/>
      <c r="D75" s="29"/>
      <c r="E75" s="29"/>
      <c r="F75" s="29"/>
      <c r="G75" s="29"/>
      <c r="H75" s="4" t="s">
        <v>301</v>
      </c>
      <c r="K75" s="41"/>
      <c r="L75" s="41"/>
      <c r="M75" s="41"/>
      <c r="N75" s="41"/>
    </row>
    <row r="76" spans="1:14" s="4" customFormat="1" ht="23.25" customHeight="1">
      <c r="A76" s="377" t="s">
        <v>196</v>
      </c>
      <c r="B76" s="378"/>
      <c r="C76" s="181" t="s">
        <v>133</v>
      </c>
      <c r="D76" s="181" t="s">
        <v>178</v>
      </c>
      <c r="E76" s="181" t="s">
        <v>179</v>
      </c>
      <c r="F76" s="181" t="s">
        <v>180</v>
      </c>
      <c r="G76" s="181" t="s">
        <v>181</v>
      </c>
      <c r="H76" s="182" t="s">
        <v>134</v>
      </c>
      <c r="K76" s="41"/>
      <c r="L76" s="41"/>
      <c r="M76" s="41"/>
      <c r="N76" s="41"/>
    </row>
    <row r="77" spans="1:14" s="4" customFormat="1" ht="23.25" customHeight="1">
      <c r="A77" s="379" t="s">
        <v>195</v>
      </c>
      <c r="B77" s="380"/>
      <c r="C77" s="181" t="s">
        <v>192</v>
      </c>
      <c r="D77" s="181" t="s">
        <v>191</v>
      </c>
      <c r="E77" s="181" t="s">
        <v>190</v>
      </c>
      <c r="F77" s="181" t="s">
        <v>188</v>
      </c>
      <c r="G77" s="181" t="s">
        <v>189</v>
      </c>
      <c r="H77" s="181" t="s">
        <v>172</v>
      </c>
      <c r="K77" s="41"/>
      <c r="L77" s="41"/>
      <c r="M77" s="41"/>
      <c r="N77" s="41"/>
    </row>
    <row r="78" spans="1:14" s="4" customFormat="1" ht="42.75" customHeight="1">
      <c r="A78" s="183" t="s">
        <v>136</v>
      </c>
      <c r="B78" s="184" t="s">
        <v>194</v>
      </c>
      <c r="C78" s="270">
        <v>13.4</v>
      </c>
      <c r="D78" s="270">
        <v>13.7</v>
      </c>
      <c r="E78" s="270">
        <v>16.074159742949515</v>
      </c>
      <c r="F78" s="270">
        <v>18.8</v>
      </c>
      <c r="G78" s="270">
        <v>6.8</v>
      </c>
      <c r="H78" s="59">
        <v>15.862437722821838</v>
      </c>
      <c r="K78" s="41"/>
      <c r="L78" s="41"/>
      <c r="M78" s="41"/>
      <c r="N78" s="41"/>
    </row>
    <row r="79" spans="1:14" s="4" customFormat="1" ht="42.75" customHeight="1">
      <c r="A79" s="186" t="s">
        <v>204</v>
      </c>
      <c r="B79" s="184" t="s">
        <v>193</v>
      </c>
      <c r="C79" s="272">
        <v>55.4375</v>
      </c>
      <c r="D79" s="272">
        <v>53.333333333333336</v>
      </c>
      <c r="E79" s="272">
        <v>41.333333333333336</v>
      </c>
      <c r="F79" s="272">
        <v>38</v>
      </c>
      <c r="G79" s="272">
        <v>83</v>
      </c>
      <c r="H79" s="60">
        <v>55</v>
      </c>
      <c r="K79" s="41"/>
      <c r="L79" s="41"/>
      <c r="M79" s="41"/>
      <c r="N79" s="41"/>
    </row>
    <row r="80" spans="1:14" s="4" customFormat="1" ht="23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41"/>
      <c r="L80" s="41"/>
      <c r="M80" s="41"/>
      <c r="N80" s="41"/>
    </row>
    <row r="81" spans="1:14" s="4" customFormat="1" ht="23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41"/>
      <c r="L81" s="41"/>
      <c r="M81" s="41"/>
      <c r="N81" s="41"/>
    </row>
    <row r="82" spans="1:14" s="4" customFormat="1" ht="23.25" customHeight="1">
      <c r="A82" s="29" t="s">
        <v>285</v>
      </c>
      <c r="B82" s="29"/>
      <c r="D82" s="29"/>
      <c r="E82" s="29"/>
      <c r="F82" s="29"/>
      <c r="G82" s="29"/>
      <c r="H82" s="29"/>
      <c r="I82" s="29"/>
      <c r="J82" s="29"/>
      <c r="K82" s="41"/>
      <c r="L82" s="41"/>
      <c r="M82" s="41"/>
      <c r="N82" s="41"/>
    </row>
    <row r="83" spans="1:14" s="4" customFormat="1" ht="21.75" customHeight="1">
      <c r="B83" s="29"/>
      <c r="D83" s="29"/>
      <c r="E83" s="29"/>
      <c r="F83" s="29"/>
      <c r="G83" s="29"/>
      <c r="H83" s="4" t="s">
        <v>300</v>
      </c>
      <c r="K83" s="41"/>
      <c r="L83" s="41"/>
      <c r="M83" s="41"/>
      <c r="N83" s="41"/>
    </row>
    <row r="84" spans="1:14" s="4" customFormat="1" ht="23.25" customHeight="1">
      <c r="A84" s="377" t="s">
        <v>196</v>
      </c>
      <c r="B84" s="378"/>
      <c r="C84" s="181" t="s">
        <v>133</v>
      </c>
      <c r="D84" s="181" t="s">
        <v>178</v>
      </c>
      <c r="E84" s="181" t="s">
        <v>179</v>
      </c>
      <c r="F84" s="181" t="s">
        <v>180</v>
      </c>
      <c r="G84" s="181" t="s">
        <v>181</v>
      </c>
      <c r="H84" s="182" t="s">
        <v>134</v>
      </c>
      <c r="K84" s="41"/>
      <c r="L84" s="41"/>
      <c r="M84" s="41"/>
      <c r="N84" s="41"/>
    </row>
    <row r="85" spans="1:14" s="4" customFormat="1" ht="23.25" customHeight="1">
      <c r="A85" s="379" t="s">
        <v>195</v>
      </c>
      <c r="B85" s="380"/>
      <c r="C85" s="181" t="s">
        <v>192</v>
      </c>
      <c r="D85" s="181" t="s">
        <v>191</v>
      </c>
      <c r="E85" s="181" t="s">
        <v>190</v>
      </c>
      <c r="F85" s="181" t="s">
        <v>188</v>
      </c>
      <c r="G85" s="181" t="s">
        <v>189</v>
      </c>
      <c r="H85" s="181" t="s">
        <v>172</v>
      </c>
      <c r="K85" s="41"/>
      <c r="L85" s="41"/>
      <c r="M85" s="41"/>
      <c r="N85" s="41"/>
    </row>
    <row r="86" spans="1:14" s="4" customFormat="1" ht="39.75" customHeight="1">
      <c r="A86" s="183" t="s">
        <v>137</v>
      </c>
      <c r="B86" s="184" t="s">
        <v>194</v>
      </c>
      <c r="C86" s="270">
        <v>29</v>
      </c>
      <c r="D86" s="270">
        <v>40.5</v>
      </c>
      <c r="E86" s="270">
        <v>26.8</v>
      </c>
      <c r="F86" s="270">
        <v>31.9</v>
      </c>
      <c r="G86" s="270">
        <v>11.5</v>
      </c>
      <c r="H86" s="59">
        <v>39.987227095678399</v>
      </c>
      <c r="K86" s="41"/>
      <c r="L86" s="41"/>
      <c r="M86" s="41"/>
      <c r="N86" s="41"/>
    </row>
    <row r="87" spans="1:14" s="4" customFormat="1" ht="39.75" customHeight="1">
      <c r="A87" s="187" t="s">
        <v>206</v>
      </c>
      <c r="B87" s="184" t="s">
        <v>193</v>
      </c>
      <c r="C87" s="272">
        <v>73</v>
      </c>
      <c r="D87" s="272">
        <v>48</v>
      </c>
      <c r="E87" s="272">
        <v>82.333333333333329</v>
      </c>
      <c r="F87" s="272">
        <v>71</v>
      </c>
      <c r="G87" s="272">
        <v>105.5</v>
      </c>
      <c r="H87" s="60">
        <v>55</v>
      </c>
      <c r="K87" s="41"/>
      <c r="L87" s="41"/>
      <c r="M87" s="41"/>
      <c r="N87" s="41"/>
    </row>
  </sheetData>
  <mergeCells count="29">
    <mergeCell ref="A43:C43"/>
    <mergeCell ref="A41:C41"/>
    <mergeCell ref="A44:B44"/>
    <mergeCell ref="A42:C42"/>
    <mergeCell ref="A37:B37"/>
    <mergeCell ref="A38:B38"/>
    <mergeCell ref="A29:B29"/>
    <mergeCell ref="A11:C11"/>
    <mergeCell ref="A12:C12"/>
    <mergeCell ref="A13:B13"/>
    <mergeCell ref="A26:C26"/>
    <mergeCell ref="A27:C27"/>
    <mergeCell ref="A28:C28"/>
    <mergeCell ref="A2:B2"/>
    <mergeCell ref="A3:B3"/>
    <mergeCell ref="A23:B23"/>
    <mergeCell ref="A21:C21"/>
    <mergeCell ref="A22:B22"/>
    <mergeCell ref="A10:C10"/>
    <mergeCell ref="A85:B85"/>
    <mergeCell ref="A76:B76"/>
    <mergeCell ref="A84:B84"/>
    <mergeCell ref="A70:B70"/>
    <mergeCell ref="A71:B71"/>
    <mergeCell ref="A60:B60"/>
    <mergeCell ref="A54:B54"/>
    <mergeCell ref="A53:B53"/>
    <mergeCell ref="A61:B61"/>
    <mergeCell ref="A77:B7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K31"/>
  <sheetViews>
    <sheetView rightToLeft="1" topLeftCell="C1" zoomScale="90" zoomScaleNormal="90" workbookViewId="0">
      <selection activeCell="K1" sqref="K1"/>
    </sheetView>
  </sheetViews>
  <sheetFormatPr defaultColWidth="9.140625" defaultRowHeight="15"/>
  <cols>
    <col min="1" max="1" width="27.7109375" style="4" customWidth="1"/>
    <col min="2" max="2" width="18.85546875" style="4" customWidth="1"/>
    <col min="3" max="3" width="16.5703125" style="4" customWidth="1"/>
    <col min="4" max="4" width="16.140625" style="4" customWidth="1"/>
    <col min="5" max="5" width="16.7109375" style="4" customWidth="1"/>
    <col min="6" max="6" width="17.42578125" style="4" customWidth="1"/>
    <col min="7" max="8" width="17.85546875" style="4" customWidth="1"/>
    <col min="9" max="9" width="15.7109375" style="4" customWidth="1"/>
    <col min="10" max="10" width="24.28515625" style="4" customWidth="1"/>
    <col min="11" max="12" width="14.28515625" style="4" customWidth="1"/>
    <col min="13" max="13" width="16.7109375" style="4" customWidth="1"/>
    <col min="14" max="14" width="12.5703125" style="4" customWidth="1"/>
    <col min="15" max="15" width="10.85546875" style="4" customWidth="1"/>
    <col min="16" max="16" width="12.5703125" style="4" customWidth="1"/>
    <col min="17" max="17" width="13.5703125" style="4" customWidth="1"/>
    <col min="18" max="18" width="14.5703125" style="4" customWidth="1"/>
    <col min="19" max="19" width="16.85546875" style="4" customWidth="1"/>
    <col min="20" max="20" width="17" style="4" customWidth="1"/>
    <col min="21" max="21" width="14.5703125" style="4" customWidth="1"/>
    <col min="22" max="22" width="14.42578125" style="4" customWidth="1"/>
    <col min="23" max="23" width="15.42578125" style="4" customWidth="1"/>
    <col min="24" max="24" width="11.85546875" style="4" customWidth="1"/>
    <col min="25" max="25" width="10.28515625" style="4" customWidth="1"/>
    <col min="26" max="26" width="10.42578125" style="4" customWidth="1"/>
    <col min="27" max="27" width="10.85546875" style="4" customWidth="1"/>
    <col min="28" max="28" width="11" style="4" customWidth="1"/>
    <col min="29" max="29" width="10.42578125" style="4" customWidth="1"/>
    <col min="30" max="30" width="11" style="4" customWidth="1"/>
    <col min="31" max="33" width="9.140625" style="4"/>
    <col min="34" max="34" width="11.7109375" style="4" customWidth="1"/>
    <col min="35" max="35" width="12.42578125" style="4" customWidth="1"/>
    <col min="36" max="36" width="10.7109375" style="4" customWidth="1"/>
    <col min="37" max="37" width="11.42578125" style="4" customWidth="1"/>
    <col min="38" max="38" width="10.28515625" style="4" customWidth="1"/>
    <col min="39" max="39" width="11.28515625" style="4" customWidth="1"/>
    <col min="40" max="40" width="12.140625" style="4" customWidth="1"/>
    <col min="41" max="16384" width="9.140625" style="4"/>
  </cols>
  <sheetData>
    <row r="2" spans="1:11" ht="19.5" customHeight="1">
      <c r="A2" s="29" t="s">
        <v>286</v>
      </c>
      <c r="J2" s="4" t="s">
        <v>175</v>
      </c>
    </row>
    <row r="3" spans="1:11" ht="19.5" customHeight="1" thickBot="1">
      <c r="A3" s="56" t="s">
        <v>157</v>
      </c>
      <c r="J3" s="4" t="s">
        <v>167</v>
      </c>
    </row>
    <row r="4" spans="1:11" ht="29.25" customHeight="1">
      <c r="A4" s="392" t="s">
        <v>0</v>
      </c>
      <c r="B4" s="388" t="s">
        <v>173</v>
      </c>
      <c r="C4" s="390" t="s">
        <v>174</v>
      </c>
      <c r="D4" s="390" t="s">
        <v>153</v>
      </c>
      <c r="E4" s="390" t="s">
        <v>154</v>
      </c>
      <c r="F4" s="390" t="s">
        <v>221</v>
      </c>
      <c r="G4" s="390" t="s">
        <v>222</v>
      </c>
      <c r="H4" s="395" t="s">
        <v>223</v>
      </c>
      <c r="I4" s="400" t="s">
        <v>155</v>
      </c>
      <c r="J4" s="397" t="s">
        <v>4</v>
      </c>
    </row>
    <row r="5" spans="1:11" ht="40.5" customHeight="1">
      <c r="A5" s="393"/>
      <c r="B5" s="389"/>
      <c r="C5" s="391"/>
      <c r="D5" s="391"/>
      <c r="E5" s="391"/>
      <c r="F5" s="391"/>
      <c r="G5" s="391"/>
      <c r="H5" s="396"/>
      <c r="I5" s="401"/>
      <c r="J5" s="398"/>
    </row>
    <row r="6" spans="1:11" ht="47.25" customHeight="1" thickBot="1">
      <c r="A6" s="394"/>
      <c r="B6" s="189" t="s">
        <v>166</v>
      </c>
      <c r="C6" s="190" t="s">
        <v>168</v>
      </c>
      <c r="D6" s="190" t="s">
        <v>169</v>
      </c>
      <c r="E6" s="190" t="s">
        <v>170</v>
      </c>
      <c r="F6" s="190" t="s">
        <v>165</v>
      </c>
      <c r="G6" s="190" t="s">
        <v>164</v>
      </c>
      <c r="H6" s="191" t="s">
        <v>164</v>
      </c>
      <c r="I6" s="191" t="s">
        <v>171</v>
      </c>
      <c r="J6" s="399"/>
    </row>
    <row r="7" spans="1:11" ht="17.25" customHeight="1">
      <c r="A7" s="192" t="s">
        <v>6</v>
      </c>
      <c r="B7" s="76">
        <v>38</v>
      </c>
      <c r="C7" s="62">
        <v>6</v>
      </c>
      <c r="D7" s="62">
        <v>79</v>
      </c>
      <c r="E7" s="62">
        <v>55</v>
      </c>
      <c r="F7" s="92">
        <v>5.5</v>
      </c>
      <c r="G7" s="62">
        <v>7.5</v>
      </c>
      <c r="H7" s="95">
        <v>0.7</v>
      </c>
      <c r="I7" s="79">
        <v>30</v>
      </c>
      <c r="J7" s="197" t="s">
        <v>9</v>
      </c>
    </row>
    <row r="8" spans="1:11" ht="15.75">
      <c r="A8" s="193" t="s">
        <v>10</v>
      </c>
      <c r="B8" s="77">
        <v>6</v>
      </c>
      <c r="C8" s="61">
        <v>72</v>
      </c>
      <c r="D8" s="61">
        <v>6</v>
      </c>
      <c r="E8" s="61">
        <v>45</v>
      </c>
      <c r="F8" s="91">
        <v>2.1</v>
      </c>
      <c r="G8" s="61">
        <v>2.1</v>
      </c>
      <c r="H8" s="81">
        <v>3.3</v>
      </c>
      <c r="I8" s="80">
        <v>85</v>
      </c>
      <c r="J8" s="198" t="s">
        <v>273</v>
      </c>
    </row>
    <row r="9" spans="1:11" ht="15.75">
      <c r="A9" s="193" t="s">
        <v>13</v>
      </c>
      <c r="B9" s="77">
        <v>71</v>
      </c>
      <c r="C9" s="61">
        <v>24</v>
      </c>
      <c r="D9" s="61">
        <v>54</v>
      </c>
      <c r="E9" s="61">
        <v>84</v>
      </c>
      <c r="F9" s="91">
        <v>2</v>
      </c>
      <c r="G9" s="61">
        <v>16.5</v>
      </c>
      <c r="H9" s="81">
        <v>4.2</v>
      </c>
      <c r="I9" s="80">
        <v>130</v>
      </c>
      <c r="J9" s="198" t="s">
        <v>15</v>
      </c>
    </row>
    <row r="10" spans="1:11" ht="15.75">
      <c r="A10" s="193" t="s">
        <v>16</v>
      </c>
      <c r="B10" s="77">
        <v>16</v>
      </c>
      <c r="C10" s="61">
        <v>5</v>
      </c>
      <c r="D10" s="61">
        <v>41</v>
      </c>
      <c r="E10" s="61">
        <v>11</v>
      </c>
      <c r="F10" s="91">
        <v>15.7</v>
      </c>
      <c r="G10" s="61">
        <v>27.3</v>
      </c>
      <c r="H10" s="81">
        <v>3.6</v>
      </c>
      <c r="I10" s="80">
        <v>142</v>
      </c>
      <c r="J10" s="198" t="s">
        <v>18</v>
      </c>
    </row>
    <row r="11" spans="1:11" ht="15.75">
      <c r="A11" s="193" t="s">
        <v>19</v>
      </c>
      <c r="B11" s="77">
        <v>118</v>
      </c>
      <c r="C11" s="61">
        <v>149</v>
      </c>
      <c r="D11" s="61">
        <v>327</v>
      </c>
      <c r="E11" s="61">
        <v>249</v>
      </c>
      <c r="F11" s="91">
        <v>24.7</v>
      </c>
      <c r="G11" s="61">
        <v>19.399999999999999</v>
      </c>
      <c r="H11" s="81">
        <v>15.6</v>
      </c>
      <c r="I11" s="80">
        <v>400</v>
      </c>
      <c r="J11" s="198" t="s">
        <v>21</v>
      </c>
    </row>
    <row r="12" spans="1:11" ht="15.75">
      <c r="A12" s="193" t="s">
        <v>22</v>
      </c>
      <c r="B12" s="77">
        <v>109</v>
      </c>
      <c r="C12" s="61">
        <v>72</v>
      </c>
      <c r="D12" s="61">
        <v>78</v>
      </c>
      <c r="E12" s="61">
        <v>50</v>
      </c>
      <c r="F12" s="93">
        <v>39.299999999999997</v>
      </c>
      <c r="G12" s="61">
        <v>50.4</v>
      </c>
      <c r="H12" s="81">
        <v>4</v>
      </c>
      <c r="I12" s="81">
        <v>100</v>
      </c>
      <c r="J12" s="198" t="s">
        <v>25</v>
      </c>
    </row>
    <row r="13" spans="1:11" ht="15.75">
      <c r="A13" s="193" t="s">
        <v>152</v>
      </c>
      <c r="B13" s="63" t="s">
        <v>156</v>
      </c>
      <c r="C13" s="63" t="s">
        <v>156</v>
      </c>
      <c r="D13" s="63" t="s">
        <v>156</v>
      </c>
      <c r="E13" s="63" t="s">
        <v>156</v>
      </c>
      <c r="F13" s="63" t="s">
        <v>156</v>
      </c>
      <c r="G13" s="63" t="s">
        <v>156</v>
      </c>
      <c r="H13" s="63" t="s">
        <v>156</v>
      </c>
      <c r="I13" s="63" t="s">
        <v>156</v>
      </c>
      <c r="J13" s="198" t="s">
        <v>27</v>
      </c>
      <c r="K13" s="42"/>
    </row>
    <row r="14" spans="1:11" ht="15.75">
      <c r="A14" s="193" t="s">
        <v>28</v>
      </c>
      <c r="B14" s="77">
        <v>44</v>
      </c>
      <c r="C14" s="61">
        <v>73</v>
      </c>
      <c r="D14" s="61">
        <v>85</v>
      </c>
      <c r="E14" s="61">
        <v>76</v>
      </c>
      <c r="F14" s="91">
        <v>20.6</v>
      </c>
      <c r="G14" s="61">
        <v>39.700000000000003</v>
      </c>
      <c r="H14" s="81">
        <v>14.6</v>
      </c>
      <c r="I14" s="80">
        <v>300</v>
      </c>
      <c r="J14" s="198" t="s">
        <v>31</v>
      </c>
      <c r="K14" s="42"/>
    </row>
    <row r="15" spans="1:11" ht="15.75">
      <c r="A15" s="193" t="s">
        <v>32</v>
      </c>
      <c r="B15" s="77">
        <v>84</v>
      </c>
      <c r="C15" s="61">
        <v>48</v>
      </c>
      <c r="D15" s="61">
        <v>141</v>
      </c>
      <c r="E15" s="61">
        <v>149</v>
      </c>
      <c r="F15" s="91">
        <v>46.4</v>
      </c>
      <c r="G15" s="61">
        <v>34.5</v>
      </c>
      <c r="H15" s="81">
        <v>30.2</v>
      </c>
      <c r="I15" s="80">
        <v>742</v>
      </c>
      <c r="J15" s="198" t="s">
        <v>35</v>
      </c>
    </row>
    <row r="16" spans="1:11" ht="15.75">
      <c r="A16" s="193" t="s">
        <v>36</v>
      </c>
      <c r="B16" s="77">
        <v>50</v>
      </c>
      <c r="C16" s="61">
        <v>3</v>
      </c>
      <c r="D16" s="61">
        <v>80</v>
      </c>
      <c r="E16" s="61">
        <v>27</v>
      </c>
      <c r="F16" s="91">
        <v>19.5</v>
      </c>
      <c r="G16" s="61">
        <v>24.8</v>
      </c>
      <c r="H16" s="81">
        <v>8.3000000000000007</v>
      </c>
      <c r="I16" s="80">
        <v>144</v>
      </c>
      <c r="J16" s="198" t="s">
        <v>272</v>
      </c>
    </row>
    <row r="17" spans="1:10" ht="15.75">
      <c r="A17" s="193" t="s">
        <v>39</v>
      </c>
      <c r="B17" s="77">
        <v>162</v>
      </c>
      <c r="C17" s="61">
        <v>190</v>
      </c>
      <c r="D17" s="61">
        <v>144</v>
      </c>
      <c r="E17" s="61">
        <v>132</v>
      </c>
      <c r="F17" s="93">
        <v>39.6</v>
      </c>
      <c r="G17" s="61">
        <v>45.5</v>
      </c>
      <c r="H17" s="81">
        <v>17.8</v>
      </c>
      <c r="I17" s="81">
        <v>420</v>
      </c>
      <c r="J17" s="198" t="s">
        <v>110</v>
      </c>
    </row>
    <row r="18" spans="1:10" ht="15.75">
      <c r="A18" s="193" t="s">
        <v>43</v>
      </c>
      <c r="B18" s="77">
        <v>85</v>
      </c>
      <c r="C18" s="61">
        <v>504</v>
      </c>
      <c r="D18" s="61">
        <v>131</v>
      </c>
      <c r="E18" s="61">
        <v>176</v>
      </c>
      <c r="F18" s="91">
        <v>46.6</v>
      </c>
      <c r="G18" s="61">
        <v>26.8</v>
      </c>
      <c r="H18" s="81">
        <v>75</v>
      </c>
      <c r="I18" s="80">
        <v>500</v>
      </c>
      <c r="J18" s="198" t="s">
        <v>45</v>
      </c>
    </row>
    <row r="19" spans="1:10" ht="15.75">
      <c r="A19" s="193" t="s">
        <v>130</v>
      </c>
      <c r="B19" s="77">
        <v>52</v>
      </c>
      <c r="C19" s="61">
        <v>7</v>
      </c>
      <c r="D19" s="61">
        <v>70</v>
      </c>
      <c r="E19" s="61">
        <v>7</v>
      </c>
      <c r="F19" s="91">
        <v>10.9</v>
      </c>
      <c r="G19" s="61">
        <v>16.399999999999999</v>
      </c>
      <c r="H19" s="81">
        <v>4.5</v>
      </c>
      <c r="I19" s="80">
        <v>124</v>
      </c>
      <c r="J19" s="198" t="s">
        <v>48</v>
      </c>
    </row>
    <row r="20" spans="1:10" ht="15.75">
      <c r="A20" s="193" t="s">
        <v>49</v>
      </c>
      <c r="B20" s="63" t="s">
        <v>156</v>
      </c>
      <c r="C20" s="63" t="s">
        <v>156</v>
      </c>
      <c r="D20" s="63" t="s">
        <v>156</v>
      </c>
      <c r="E20" s="63" t="s">
        <v>156</v>
      </c>
      <c r="F20" s="63" t="s">
        <v>156</v>
      </c>
      <c r="G20" s="63" t="s">
        <v>156</v>
      </c>
      <c r="H20" s="63" t="s">
        <v>156</v>
      </c>
      <c r="I20" s="63" t="s">
        <v>156</v>
      </c>
      <c r="J20" s="198" t="s">
        <v>51</v>
      </c>
    </row>
    <row r="21" spans="1:10" ht="15.75">
      <c r="A21" s="193" t="s">
        <v>52</v>
      </c>
      <c r="B21" s="77">
        <v>25</v>
      </c>
      <c r="C21" s="61">
        <v>10</v>
      </c>
      <c r="D21" s="61">
        <v>48</v>
      </c>
      <c r="E21" s="61">
        <v>72</v>
      </c>
      <c r="F21" s="93">
        <v>15.9</v>
      </c>
      <c r="G21" s="61">
        <v>23.3</v>
      </c>
      <c r="H21" s="81">
        <v>6.3</v>
      </c>
      <c r="I21" s="81">
        <v>290</v>
      </c>
      <c r="J21" s="198" t="s">
        <v>54</v>
      </c>
    </row>
    <row r="22" spans="1:10" ht="15.75">
      <c r="A22" s="193" t="s">
        <v>55</v>
      </c>
      <c r="B22" s="77">
        <v>96</v>
      </c>
      <c r="C22" s="61">
        <v>72</v>
      </c>
      <c r="D22" s="61">
        <v>89</v>
      </c>
      <c r="E22" s="61">
        <v>96</v>
      </c>
      <c r="F22" s="91">
        <v>25.1</v>
      </c>
      <c r="G22" s="61">
        <v>20.5</v>
      </c>
      <c r="H22" s="81">
        <v>8</v>
      </c>
      <c r="I22" s="80">
        <v>332</v>
      </c>
      <c r="J22" s="198" t="s">
        <v>57</v>
      </c>
    </row>
    <row r="23" spans="1:10" ht="15.75">
      <c r="A23" s="193" t="s">
        <v>58</v>
      </c>
      <c r="B23" s="77">
        <v>96</v>
      </c>
      <c r="C23" s="61">
        <v>48</v>
      </c>
      <c r="D23" s="61">
        <v>180</v>
      </c>
      <c r="E23" s="61">
        <v>72</v>
      </c>
      <c r="F23" s="91">
        <v>17.100000000000001</v>
      </c>
      <c r="G23" s="61">
        <v>29</v>
      </c>
      <c r="H23" s="81">
        <v>4.2</v>
      </c>
      <c r="I23" s="80">
        <v>135</v>
      </c>
      <c r="J23" s="198" t="s">
        <v>60</v>
      </c>
    </row>
    <row r="24" spans="1:10" ht="15.75">
      <c r="A24" s="193" t="s">
        <v>61</v>
      </c>
      <c r="B24" s="77">
        <v>72</v>
      </c>
      <c r="C24" s="61">
        <v>72</v>
      </c>
      <c r="D24" s="61">
        <v>79</v>
      </c>
      <c r="E24" s="61">
        <v>96</v>
      </c>
      <c r="F24" s="91">
        <v>24</v>
      </c>
      <c r="G24" s="61">
        <v>26.5</v>
      </c>
      <c r="H24" s="81">
        <v>2.1</v>
      </c>
      <c r="I24" s="80">
        <v>60</v>
      </c>
      <c r="J24" s="198" t="s">
        <v>63</v>
      </c>
    </row>
    <row r="25" spans="1:10" ht="15.75">
      <c r="A25" s="193" t="s">
        <v>64</v>
      </c>
      <c r="B25" s="77">
        <v>48</v>
      </c>
      <c r="C25" s="61">
        <v>88</v>
      </c>
      <c r="D25" s="61">
        <v>240</v>
      </c>
      <c r="E25" s="61">
        <v>265</v>
      </c>
      <c r="F25" s="91">
        <v>10.8</v>
      </c>
      <c r="G25" s="61">
        <v>23.1</v>
      </c>
      <c r="H25" s="81">
        <v>4.2</v>
      </c>
      <c r="I25" s="80">
        <v>1000</v>
      </c>
      <c r="J25" s="198" t="s">
        <v>66</v>
      </c>
    </row>
    <row r="26" spans="1:10" ht="15.75">
      <c r="A26" s="193" t="s">
        <v>67</v>
      </c>
      <c r="B26" s="77">
        <v>19</v>
      </c>
      <c r="C26" s="61">
        <v>26</v>
      </c>
      <c r="D26" s="61">
        <v>106</v>
      </c>
      <c r="E26" s="61">
        <v>26</v>
      </c>
      <c r="F26" s="91">
        <v>6.5</v>
      </c>
      <c r="G26" s="61">
        <v>24.2</v>
      </c>
      <c r="H26" s="81">
        <v>4.5</v>
      </c>
      <c r="I26" s="80">
        <v>116</v>
      </c>
      <c r="J26" s="198" t="s">
        <v>69</v>
      </c>
    </row>
    <row r="27" spans="1:10" ht="15.75">
      <c r="A27" s="193" t="s">
        <v>70</v>
      </c>
      <c r="B27" s="77">
        <v>62</v>
      </c>
      <c r="C27" s="61">
        <v>51</v>
      </c>
      <c r="D27" s="61">
        <v>69</v>
      </c>
      <c r="E27" s="61">
        <v>64</v>
      </c>
      <c r="F27" s="91">
        <v>31.2</v>
      </c>
      <c r="G27" s="61">
        <v>9.5</v>
      </c>
      <c r="H27" s="81">
        <v>3.8</v>
      </c>
      <c r="I27" s="80">
        <v>400</v>
      </c>
      <c r="J27" s="198" t="s">
        <v>73</v>
      </c>
    </row>
    <row r="28" spans="1:10" ht="16.5" thickBot="1">
      <c r="A28" s="194" t="s">
        <v>82</v>
      </c>
      <c r="B28" s="78">
        <v>69</v>
      </c>
      <c r="C28" s="63">
        <v>81</v>
      </c>
      <c r="D28" s="63">
        <v>228</v>
      </c>
      <c r="E28" s="63">
        <v>122</v>
      </c>
      <c r="F28" s="94">
        <v>15.1</v>
      </c>
      <c r="G28" s="63">
        <v>32.5</v>
      </c>
      <c r="H28" s="96">
        <v>4.4000000000000004</v>
      </c>
      <c r="I28" s="82">
        <v>390</v>
      </c>
      <c r="J28" s="199" t="s">
        <v>83</v>
      </c>
    </row>
    <row r="29" spans="1:10" ht="16.5" thickBot="1">
      <c r="A29" s="195" t="s">
        <v>159</v>
      </c>
      <c r="B29" s="200">
        <f t="shared" ref="B29:I29" si="0">AVERAGE(B7:B28)</f>
        <v>66.099999999999994</v>
      </c>
      <c r="C29" s="201">
        <f t="shared" si="0"/>
        <v>80.05</v>
      </c>
      <c r="D29" s="201">
        <f t="shared" si="0"/>
        <v>113.75</v>
      </c>
      <c r="E29" s="201">
        <f t="shared" si="0"/>
        <v>93.7</v>
      </c>
      <c r="F29" s="202">
        <f t="shared" si="0"/>
        <v>20.93</v>
      </c>
      <c r="G29" s="202">
        <f t="shared" si="0"/>
        <v>24.975000000000001</v>
      </c>
      <c r="H29" s="202">
        <f t="shared" si="0"/>
        <v>10.965</v>
      </c>
      <c r="I29" s="203">
        <f t="shared" si="0"/>
        <v>292</v>
      </c>
      <c r="J29" s="150" t="s">
        <v>192</v>
      </c>
    </row>
    <row r="30" spans="1:10" ht="16.5" thickBot="1">
      <c r="A30" s="196" t="s">
        <v>158</v>
      </c>
      <c r="B30" s="204">
        <v>54.457142857142848</v>
      </c>
      <c r="C30" s="205">
        <v>55.842857142857142</v>
      </c>
      <c r="D30" s="205">
        <v>76</v>
      </c>
      <c r="E30" s="205">
        <v>68.357142857142861</v>
      </c>
      <c r="F30" s="206">
        <v>16</v>
      </c>
      <c r="G30" s="206">
        <v>26</v>
      </c>
      <c r="H30" s="207"/>
      <c r="I30" s="208">
        <v>179.87142857142857</v>
      </c>
      <c r="J30" s="196" t="s">
        <v>172</v>
      </c>
    </row>
    <row r="31" spans="1:10">
      <c r="A31" s="4" t="s">
        <v>219</v>
      </c>
      <c r="J31" s="4" t="s">
        <v>220</v>
      </c>
    </row>
  </sheetData>
  <mergeCells count="10">
    <mergeCell ref="J4:J6"/>
    <mergeCell ref="G4:G5"/>
    <mergeCell ref="I4:I5"/>
    <mergeCell ref="C4:C5"/>
    <mergeCell ref="D4:D5"/>
    <mergeCell ref="B4:B5"/>
    <mergeCell ref="E4:E5"/>
    <mergeCell ref="A4:A6"/>
    <mergeCell ref="F4:F5"/>
    <mergeCell ref="H4:H5"/>
  </mergeCells>
  <conditionalFormatting sqref="A7:A28">
    <cfRule type="cellIs" dxfId="1" priority="38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XW65"/>
  <sheetViews>
    <sheetView rightToLeft="1" topLeftCell="A52" zoomScale="80" zoomScaleNormal="80" workbookViewId="0">
      <selection activeCell="D32" sqref="C32:D32"/>
    </sheetView>
  </sheetViews>
  <sheetFormatPr defaultColWidth="9.140625" defaultRowHeight="14.25"/>
  <cols>
    <col min="1" max="1" width="13" style="209" customWidth="1"/>
    <col min="2" max="2" width="19.7109375" style="209" customWidth="1"/>
    <col min="3" max="3" width="21.42578125" style="209" customWidth="1"/>
    <col min="4" max="4" width="27.140625" style="209" customWidth="1"/>
    <col min="5" max="5" width="25.28515625" style="209" customWidth="1"/>
    <col min="6" max="6" width="21.7109375" style="209" customWidth="1"/>
    <col min="7" max="7" width="20.5703125" style="209" customWidth="1"/>
    <col min="8" max="8" width="25.85546875" style="209" customWidth="1"/>
    <col min="9" max="9" width="24.7109375" style="209" customWidth="1"/>
    <col min="10" max="10" width="20.7109375" style="209" customWidth="1"/>
    <col min="11" max="11" width="24" style="209" customWidth="1"/>
    <col min="12" max="12" width="19.140625" style="209" customWidth="1"/>
    <col min="13" max="13" width="15.5703125" style="209" customWidth="1"/>
    <col min="14" max="14" width="19.5703125" style="209" customWidth="1"/>
    <col min="15" max="15" width="21.7109375" style="209" customWidth="1"/>
    <col min="16" max="16" width="16.85546875" style="209" customWidth="1"/>
    <col min="17" max="17" width="14.5703125" style="209" customWidth="1"/>
    <col min="18" max="18" width="12.85546875" style="209" customWidth="1"/>
    <col min="19" max="19" width="16.42578125" style="209" customWidth="1"/>
    <col min="20" max="20" width="13" style="209" customWidth="1"/>
    <col min="21" max="16384" width="9.140625" style="209"/>
  </cols>
  <sheetData>
    <row r="1" spans="1:15">
      <c r="L1" s="210"/>
    </row>
    <row r="2" spans="1:15">
      <c r="A2" s="209" t="s">
        <v>287</v>
      </c>
    </row>
    <row r="3" spans="1:15">
      <c r="L3" s="209" t="s">
        <v>298</v>
      </c>
    </row>
    <row r="4" spans="1:15" ht="15.75" customHeight="1" thickBot="1">
      <c r="A4" s="422" t="s">
        <v>117</v>
      </c>
      <c r="B4" s="422"/>
      <c r="C4" s="422"/>
      <c r="D4" s="211"/>
      <c r="E4" s="211"/>
      <c r="F4" s="211"/>
      <c r="G4" s="211"/>
      <c r="H4" s="211"/>
      <c r="I4" s="211"/>
      <c r="J4" s="211"/>
      <c r="K4" s="421" t="s">
        <v>118</v>
      </c>
      <c r="L4" s="421"/>
      <c r="M4" s="211"/>
      <c r="N4" s="211"/>
      <c r="O4" s="211"/>
    </row>
    <row r="5" spans="1:15" ht="15" thickBot="1">
      <c r="A5" s="418" t="s">
        <v>0</v>
      </c>
      <c r="B5" s="413" t="s">
        <v>230</v>
      </c>
      <c r="C5" s="423"/>
      <c r="D5" s="413" t="s">
        <v>234</v>
      </c>
      <c r="E5" s="414"/>
      <c r="F5" s="415" t="s">
        <v>233</v>
      </c>
      <c r="G5" s="416"/>
      <c r="H5" s="415" t="s">
        <v>231</v>
      </c>
      <c r="I5" s="416"/>
      <c r="J5" s="415" t="s">
        <v>232</v>
      </c>
      <c r="K5" s="416"/>
      <c r="L5" s="402" t="s">
        <v>4</v>
      </c>
    </row>
    <row r="6" spans="1:15" ht="15" thickBot="1">
      <c r="A6" s="419"/>
      <c r="B6" s="405" t="s">
        <v>226</v>
      </c>
      <c r="C6" s="417"/>
      <c r="D6" s="405" t="s">
        <v>229</v>
      </c>
      <c r="E6" s="406"/>
      <c r="F6" s="415" t="s">
        <v>226</v>
      </c>
      <c r="G6" s="416"/>
      <c r="H6" s="405" t="s">
        <v>228</v>
      </c>
      <c r="I6" s="417"/>
      <c r="J6" s="406" t="s">
        <v>227</v>
      </c>
      <c r="K6" s="417"/>
      <c r="L6" s="403"/>
    </row>
    <row r="7" spans="1:15" ht="15" thickBot="1">
      <c r="A7" s="420"/>
      <c r="B7" s="230">
        <v>2017</v>
      </c>
      <c r="C7" s="230">
        <v>2018</v>
      </c>
      <c r="D7" s="230">
        <v>2017</v>
      </c>
      <c r="E7" s="230">
        <v>2018</v>
      </c>
      <c r="F7" s="230">
        <v>2017</v>
      </c>
      <c r="G7" s="230">
        <v>2018</v>
      </c>
      <c r="H7" s="230">
        <v>2017</v>
      </c>
      <c r="I7" s="230">
        <v>2018</v>
      </c>
      <c r="J7" s="230">
        <v>2017</v>
      </c>
      <c r="K7" s="230">
        <v>2018</v>
      </c>
      <c r="L7" s="404"/>
    </row>
    <row r="8" spans="1:15" ht="15" thickBot="1">
      <c r="A8" s="221" t="s">
        <v>6</v>
      </c>
      <c r="B8" s="212">
        <v>72.849999999999994</v>
      </c>
      <c r="C8" s="212">
        <v>75</v>
      </c>
      <c r="D8" s="233">
        <f>0.4*'ناتج محلي اجمالي وزراعي ج6'!F7/100</f>
        <v>9.1542840000000005</v>
      </c>
      <c r="E8" s="280">
        <f>D8</f>
        <v>9.1542840000000005</v>
      </c>
      <c r="F8" s="213">
        <v>475.21127000000001</v>
      </c>
      <c r="G8" s="231">
        <v>474.22535199999999</v>
      </c>
      <c r="H8" s="213">
        <v>35085.49</v>
      </c>
      <c r="I8" s="215">
        <v>36777.183099000002</v>
      </c>
      <c r="J8" s="214">
        <f>F8/H8*100</f>
        <v>1.354438173729368</v>
      </c>
      <c r="K8" s="214">
        <f>G8/I8*100</f>
        <v>1.2894553417085783</v>
      </c>
      <c r="L8" s="222" t="s">
        <v>9</v>
      </c>
    </row>
    <row r="9" spans="1:15" ht="15" thickBot="1">
      <c r="A9" s="221" t="s">
        <v>10</v>
      </c>
      <c r="B9" s="212"/>
      <c r="C9" s="212"/>
      <c r="D9" s="212">
        <f>0.9/100*'ناتج محلي اجمالي وزراعي ج6'!F8</f>
        <v>26.273563318670064</v>
      </c>
      <c r="E9" s="280">
        <f t="shared" ref="E9:E15" si="0">D9</f>
        <v>26.273563318670064</v>
      </c>
      <c r="F9" s="234">
        <v>374.13206000000002</v>
      </c>
      <c r="G9" s="231">
        <v>540.23145</v>
      </c>
      <c r="H9" s="215">
        <v>396028.32</v>
      </c>
      <c r="I9" s="215">
        <v>411010.75562000001</v>
      </c>
      <c r="J9" s="214">
        <f>F9/H9*100</f>
        <v>9.4471036818781037E-2</v>
      </c>
      <c r="K9" s="214">
        <f t="shared" ref="K9:K27" si="1">G9/I9*100</f>
        <v>0.13143973548455531</v>
      </c>
      <c r="L9" s="223" t="s">
        <v>273</v>
      </c>
    </row>
    <row r="10" spans="1:15" ht="15" thickBot="1">
      <c r="A10" s="221" t="s">
        <v>13</v>
      </c>
      <c r="B10" s="216"/>
      <c r="C10" s="212"/>
      <c r="D10" s="233">
        <f>0.1*'ناتج محلي اجمالي وزراعي ج6'!F9/100</f>
        <v>0.11473628801476279</v>
      </c>
      <c r="E10" s="280">
        <f t="shared" si="0"/>
        <v>0.11473628801476279</v>
      </c>
      <c r="F10" s="234">
        <v>21.542549999999999</v>
      </c>
      <c r="G10" s="231">
        <v>6.1170210000000003</v>
      </c>
      <c r="H10" s="217">
        <v>23135.899999999998</v>
      </c>
      <c r="I10" s="215">
        <v>25318.882979000002</v>
      </c>
      <c r="J10" s="214">
        <f>F10/H10*100</f>
        <v>9.311308399500344E-2</v>
      </c>
      <c r="K10" s="214">
        <f t="shared" si="1"/>
        <v>2.4159916553481379E-2</v>
      </c>
      <c r="L10" s="223" t="s">
        <v>15</v>
      </c>
    </row>
    <row r="11" spans="1:15" ht="15" thickBot="1">
      <c r="A11" s="221" t="s">
        <v>16</v>
      </c>
      <c r="B11" s="216">
        <v>1075.486866</v>
      </c>
      <c r="C11" s="212">
        <v>933.6</v>
      </c>
      <c r="D11" s="218">
        <f>0.6/100*'ناتج محلي اجمالي وزراعي ج6'!F10</f>
        <v>21.573</v>
      </c>
      <c r="E11" s="280">
        <f t="shared" si="0"/>
        <v>21.573</v>
      </c>
      <c r="F11" s="217">
        <v>1093.10987</v>
      </c>
      <c r="G11" s="231">
        <v>1037.9923679999999</v>
      </c>
      <c r="H11" s="217">
        <v>23965.55</v>
      </c>
      <c r="I11" s="215">
        <v>24567.119649</v>
      </c>
      <c r="J11" s="214">
        <f>F11/H11*100</f>
        <v>4.5611716401250968</v>
      </c>
      <c r="K11" s="214">
        <f t="shared" si="1"/>
        <v>4.2251284759068248</v>
      </c>
      <c r="L11" s="223" t="s">
        <v>18</v>
      </c>
    </row>
    <row r="12" spans="1:15" ht="15" thickBot="1">
      <c r="A12" s="221" t="s">
        <v>19</v>
      </c>
      <c r="B12" s="216">
        <v>0.28802559414990864</v>
      </c>
      <c r="C12" s="212"/>
      <c r="D12" s="218">
        <f>0.1/100*'ناتج محلي اجمالي وزراعي ج6'!F11</f>
        <v>20.565068493150687</v>
      </c>
      <c r="E12" s="280">
        <f t="shared" si="0"/>
        <v>20.565068493150687</v>
      </c>
      <c r="F12" s="235"/>
      <c r="G12" s="231"/>
      <c r="H12" s="215"/>
      <c r="I12" s="215"/>
      <c r="J12" s="215"/>
      <c r="K12" s="214"/>
      <c r="L12" s="223" t="s">
        <v>21</v>
      </c>
    </row>
    <row r="13" spans="1:15" ht="15" thickBot="1">
      <c r="A13" s="221" t="s">
        <v>152</v>
      </c>
      <c r="B13" s="216"/>
      <c r="C13" s="212"/>
      <c r="D13" s="218"/>
      <c r="E13" s="280">
        <f t="shared" si="0"/>
        <v>0</v>
      </c>
      <c r="F13" s="235"/>
      <c r="G13" s="231"/>
      <c r="H13" s="215"/>
      <c r="I13" s="215"/>
      <c r="J13" s="215"/>
      <c r="K13" s="214"/>
      <c r="L13" s="223" t="s">
        <v>27</v>
      </c>
    </row>
    <row r="14" spans="1:15">
      <c r="A14" s="224" t="s">
        <v>22</v>
      </c>
      <c r="B14" s="216"/>
      <c r="C14" s="212"/>
      <c r="D14" s="218"/>
      <c r="E14" s="280">
        <f t="shared" si="0"/>
        <v>0</v>
      </c>
      <c r="F14" s="217"/>
      <c r="G14" s="231"/>
      <c r="H14" s="217"/>
      <c r="I14" s="215"/>
      <c r="J14" s="217"/>
      <c r="K14" s="214"/>
      <c r="L14" s="223" t="s">
        <v>25</v>
      </c>
    </row>
    <row r="15" spans="1:15" ht="15" thickBot="1">
      <c r="A15" s="221" t="s">
        <v>28</v>
      </c>
      <c r="B15" s="212"/>
      <c r="C15" s="212"/>
      <c r="D15" s="218">
        <v>13</v>
      </c>
      <c r="E15" s="280">
        <f t="shared" si="0"/>
        <v>13</v>
      </c>
      <c r="F15" s="218">
        <f>12249.07742151*'اسعار الصرف ج1'!$D$13</f>
        <v>3266.4206457359996</v>
      </c>
      <c r="G15" s="231"/>
      <c r="H15" s="218">
        <f>1386530.22495011*'اسعار الصرف ج1'!$D$13</f>
        <v>369741.39332002937</v>
      </c>
      <c r="I15" s="278">
        <f>1386530.22495011*'اسعار الصرف ج1'!$D$13</f>
        <v>369741.39332002937</v>
      </c>
      <c r="J15" s="214">
        <f>F15/H15*100</f>
        <v>0.88343385532405128</v>
      </c>
      <c r="K15" s="214">
        <f>J15</f>
        <v>0.88343385532405128</v>
      </c>
      <c r="L15" s="223" t="s">
        <v>31</v>
      </c>
    </row>
    <row r="16" spans="1:15" ht="15" thickBot="1">
      <c r="A16" s="221" t="s">
        <v>32</v>
      </c>
      <c r="B16" s="218">
        <v>160.19999999999999</v>
      </c>
      <c r="C16" s="212"/>
      <c r="D16" s="218">
        <f>0.3/100*'ناتج محلي اجمالي وزراعي ج6'!F15</f>
        <v>33.202950000000001</v>
      </c>
      <c r="E16" s="280">
        <v>22.9</v>
      </c>
      <c r="F16" s="217">
        <v>1769.98578</v>
      </c>
      <c r="G16" s="231">
        <v>807.06258800000001</v>
      </c>
      <c r="H16" s="217">
        <v>10025.86</v>
      </c>
      <c r="I16" s="215">
        <v>6023.0716140000004</v>
      </c>
      <c r="J16" s="214">
        <f>F16/H16*100</f>
        <v>17.654204028382601</v>
      </c>
      <c r="K16" s="214">
        <f t="shared" si="1"/>
        <v>13.399518380689138</v>
      </c>
      <c r="L16" s="223" t="s">
        <v>35</v>
      </c>
    </row>
    <row r="17" spans="1:1323" ht="15" thickBot="1">
      <c r="A17" s="221" t="s">
        <v>36</v>
      </c>
      <c r="B17" s="215"/>
      <c r="C17" s="212"/>
      <c r="D17" s="215"/>
      <c r="E17" s="280"/>
      <c r="F17" s="231"/>
      <c r="G17" s="231"/>
      <c r="H17" s="215"/>
      <c r="I17" s="215"/>
      <c r="J17" s="215"/>
      <c r="K17" s="214"/>
      <c r="L17" s="223" t="s">
        <v>272</v>
      </c>
    </row>
    <row r="18" spans="1:1323" ht="15" thickBot="1">
      <c r="A18" s="225" t="s">
        <v>81</v>
      </c>
      <c r="B18" s="215"/>
      <c r="C18" s="212"/>
      <c r="D18" s="215"/>
      <c r="E18" s="280"/>
      <c r="F18" s="231"/>
      <c r="G18" s="231"/>
      <c r="H18" s="215"/>
      <c r="I18" s="215"/>
      <c r="J18" s="215"/>
      <c r="K18" s="214"/>
      <c r="L18" s="223" t="s">
        <v>110</v>
      </c>
    </row>
    <row r="19" spans="1:1323" ht="15" thickBot="1">
      <c r="A19" s="221" t="s">
        <v>43</v>
      </c>
      <c r="B19" s="215">
        <v>24.125</v>
      </c>
      <c r="C19" s="212">
        <v>593</v>
      </c>
      <c r="D19" s="218">
        <f>0.04/100*'ناتج محلي اجمالي وزراعي ج6'!F18</f>
        <v>2.5390779999999999</v>
      </c>
      <c r="E19" s="280">
        <f>D19</f>
        <v>2.5390779999999999</v>
      </c>
      <c r="F19" s="231">
        <v>1576.6638499999999</v>
      </c>
      <c r="G19" s="231">
        <v>1732.2840839999999</v>
      </c>
      <c r="H19" s="217">
        <v>55408.959999999999</v>
      </c>
      <c r="I19" s="215">
        <v>53962.020713999998</v>
      </c>
      <c r="J19" s="214">
        <f>F19/H19*100</f>
        <v>2.8455034167759146</v>
      </c>
      <c r="K19" s="214">
        <f t="shared" si="1"/>
        <v>3.2101912809773134</v>
      </c>
      <c r="L19" s="223" t="s">
        <v>45</v>
      </c>
    </row>
    <row r="20" spans="1:1323" ht="15" thickBot="1">
      <c r="A20" s="221" t="s">
        <v>46</v>
      </c>
      <c r="B20" s="215">
        <v>34.729999999999997</v>
      </c>
      <c r="C20" s="212">
        <v>39711</v>
      </c>
      <c r="D20" s="218">
        <v>51.6</v>
      </c>
      <c r="E20" s="280">
        <v>51.9</v>
      </c>
      <c r="F20" s="231">
        <f>0.16072822*1000</f>
        <v>160.72821999999999</v>
      </c>
      <c r="G20" s="231">
        <v>138.158648</v>
      </c>
      <c r="H20" s="217">
        <v>53345.9</v>
      </c>
      <c r="I20" s="215">
        <v>55880.390117000003</v>
      </c>
      <c r="J20" s="214">
        <f>F20/H20*100</f>
        <v>0.30129442000228696</v>
      </c>
      <c r="K20" s="214">
        <f t="shared" si="1"/>
        <v>0.24723994895298557</v>
      </c>
      <c r="L20" s="223" t="s">
        <v>48</v>
      </c>
    </row>
    <row r="21" spans="1:1323" ht="15" thickBot="1">
      <c r="A21" s="221" t="s">
        <v>49</v>
      </c>
      <c r="B21" s="215"/>
      <c r="C21" s="212"/>
      <c r="D21" s="218">
        <f>0.5/100*'ناتج محلي اجمالي وزراعي ج6'!F20</f>
        <v>1.95</v>
      </c>
      <c r="E21" s="280">
        <f>D21</f>
        <v>1.95</v>
      </c>
      <c r="F21" s="231"/>
      <c r="G21" s="231"/>
      <c r="H21" s="215"/>
      <c r="I21" s="215"/>
      <c r="J21" s="215"/>
      <c r="K21" s="214"/>
      <c r="L21" s="223" t="s">
        <v>51</v>
      </c>
    </row>
    <row r="22" spans="1:1323" ht="15" thickBot="1">
      <c r="A22" s="221" t="s">
        <v>52</v>
      </c>
      <c r="B22" s="215"/>
      <c r="C22" s="212"/>
      <c r="D22" s="218">
        <f>0.5/100*'ناتج محلي اجمالي وزراعي ج6'!F21</f>
        <v>1.5508241758241759</v>
      </c>
      <c r="E22" s="280">
        <f t="shared" ref="E22:E27" si="2">D22</f>
        <v>1.5508241758241759</v>
      </c>
      <c r="F22" s="231"/>
      <c r="G22" s="231"/>
      <c r="H22" s="215"/>
      <c r="I22" s="215"/>
      <c r="J22" s="215"/>
      <c r="K22" s="214"/>
      <c r="L22" s="223" t="s">
        <v>54</v>
      </c>
    </row>
    <row r="23" spans="1:1323" ht="15" thickBot="1">
      <c r="A23" s="221" t="s">
        <v>55</v>
      </c>
      <c r="B23" s="212"/>
      <c r="C23" s="212"/>
      <c r="D23" s="218">
        <f>0.3/100*'ناتج محلي اجمالي وزراعي ج6'!F22</f>
        <v>2.7131552917903066</v>
      </c>
      <c r="E23" s="280">
        <f t="shared" si="2"/>
        <v>2.7131552917903066</v>
      </c>
      <c r="F23" s="235"/>
      <c r="G23" s="231"/>
      <c r="H23" s="215"/>
      <c r="I23" s="215"/>
      <c r="J23" s="215"/>
      <c r="K23" s="214"/>
      <c r="L23" s="223" t="s">
        <v>57</v>
      </c>
    </row>
    <row r="24" spans="1:1323" ht="15" thickBot="1">
      <c r="A24" s="221" t="s">
        <v>58</v>
      </c>
      <c r="B24" s="215">
        <v>32.6</v>
      </c>
      <c r="C24" s="212">
        <v>783.67</v>
      </c>
      <c r="D24" s="215"/>
      <c r="E24" s="280">
        <f t="shared" si="2"/>
        <v>0</v>
      </c>
      <c r="F24" s="231">
        <v>760.43979999999999</v>
      </c>
      <c r="G24" s="231">
        <v>789.13101200000006</v>
      </c>
      <c r="H24" s="215">
        <v>64199.86</v>
      </c>
      <c r="I24" s="215">
        <v>67570.65539</v>
      </c>
      <c r="J24" s="214">
        <f>F24/H24*100</f>
        <v>1.1844882527781213</v>
      </c>
      <c r="K24" s="214">
        <f t="shared" si="1"/>
        <v>1.1678605268001974</v>
      </c>
      <c r="L24" s="223" t="s">
        <v>60</v>
      </c>
    </row>
    <row r="25" spans="1:1323" ht="15" thickBot="1">
      <c r="A25" s="221" t="s">
        <v>61</v>
      </c>
      <c r="B25" s="212"/>
      <c r="C25" s="212"/>
      <c r="D25" s="215"/>
      <c r="E25" s="280">
        <f t="shared" si="2"/>
        <v>0</v>
      </c>
      <c r="F25" s="235"/>
      <c r="G25" s="231"/>
      <c r="H25" s="215"/>
      <c r="I25" s="215"/>
      <c r="J25" s="215"/>
      <c r="K25" s="214"/>
      <c r="L25" s="223" t="s">
        <v>63</v>
      </c>
    </row>
    <row r="26" spans="1:1323" s="219" customFormat="1" ht="15" thickBot="1">
      <c r="A26" s="221" t="s">
        <v>64</v>
      </c>
      <c r="B26" s="212">
        <v>307.88697000000002</v>
      </c>
      <c r="C26" s="212"/>
      <c r="D26" s="218">
        <v>129.44999999999999</v>
      </c>
      <c r="E26" s="280">
        <f t="shared" si="2"/>
        <v>129.44999999999999</v>
      </c>
      <c r="F26" s="235">
        <v>1325.7326399999999</v>
      </c>
      <c r="G26" s="231">
        <v>859.33146799999997</v>
      </c>
      <c r="H26" s="217">
        <v>129694.88</v>
      </c>
      <c r="I26" s="215">
        <v>91722.659041999999</v>
      </c>
      <c r="J26" s="214">
        <f>F26/H26*100</f>
        <v>1.0221935052486264</v>
      </c>
      <c r="K26" s="214">
        <f t="shared" si="1"/>
        <v>0.93688023981785173</v>
      </c>
      <c r="L26" s="239" t="s">
        <v>66</v>
      </c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  <c r="DO26" s="240"/>
      <c r="DP26" s="240"/>
      <c r="DQ26" s="240"/>
      <c r="DR26" s="240"/>
      <c r="DS26" s="240"/>
      <c r="DT26" s="240"/>
      <c r="DU26" s="240"/>
      <c r="DV26" s="240"/>
      <c r="DW26" s="240"/>
      <c r="DX26" s="240"/>
      <c r="DY26" s="240"/>
      <c r="DZ26" s="240"/>
      <c r="EA26" s="240"/>
      <c r="EB26" s="240"/>
      <c r="EC26" s="240"/>
      <c r="ED26" s="240"/>
      <c r="EE26" s="240"/>
      <c r="EF26" s="240"/>
      <c r="EG26" s="240"/>
      <c r="EH26" s="240"/>
      <c r="EI26" s="240"/>
      <c r="EJ26" s="240"/>
      <c r="EK26" s="240"/>
      <c r="EL26" s="240"/>
      <c r="EM26" s="240"/>
      <c r="EN26" s="240"/>
      <c r="EO26" s="240"/>
      <c r="EP26" s="240"/>
      <c r="EQ26" s="240"/>
      <c r="ER26" s="240"/>
      <c r="ES26" s="240"/>
      <c r="ET26" s="240"/>
      <c r="EU26" s="240"/>
      <c r="EV26" s="240"/>
      <c r="EW26" s="240"/>
      <c r="EX26" s="240"/>
      <c r="EY26" s="240"/>
      <c r="EZ26" s="240"/>
      <c r="FA26" s="240"/>
      <c r="FB26" s="240"/>
      <c r="FC26" s="240"/>
      <c r="FD26" s="240"/>
      <c r="FE26" s="240"/>
      <c r="FF26" s="240"/>
      <c r="FG26" s="240"/>
      <c r="FH26" s="240"/>
      <c r="FI26" s="240"/>
      <c r="FJ26" s="240"/>
      <c r="FK26" s="240"/>
      <c r="FL26" s="240"/>
      <c r="FM26" s="240"/>
      <c r="FN26" s="240"/>
      <c r="FO26" s="240"/>
      <c r="FP26" s="240"/>
      <c r="FQ26" s="240"/>
      <c r="FR26" s="240"/>
      <c r="FS26" s="240"/>
      <c r="FT26" s="240"/>
      <c r="FU26" s="240"/>
      <c r="FV26" s="240"/>
      <c r="FW26" s="240"/>
      <c r="FX26" s="240"/>
      <c r="FY26" s="240"/>
      <c r="FZ26" s="240"/>
      <c r="GA26" s="240"/>
      <c r="GB26" s="240"/>
      <c r="GC26" s="240"/>
      <c r="GD26" s="240"/>
      <c r="GE26" s="240"/>
      <c r="GF26" s="240"/>
      <c r="GG26" s="240"/>
      <c r="GH26" s="240"/>
      <c r="GI26" s="240"/>
      <c r="GJ26" s="240"/>
      <c r="GK26" s="240"/>
      <c r="GL26" s="240"/>
      <c r="GM26" s="240"/>
      <c r="GN26" s="240"/>
      <c r="GO26" s="240"/>
      <c r="GP26" s="240"/>
      <c r="GQ26" s="240"/>
      <c r="GR26" s="240"/>
      <c r="GS26" s="240"/>
      <c r="GT26" s="240"/>
      <c r="GU26" s="240"/>
      <c r="GV26" s="240"/>
      <c r="GW26" s="240"/>
      <c r="GX26" s="240"/>
      <c r="GY26" s="240"/>
      <c r="GZ26" s="240"/>
      <c r="HA26" s="240"/>
      <c r="HB26" s="240"/>
      <c r="HC26" s="240"/>
      <c r="HD26" s="240"/>
      <c r="HE26" s="240"/>
      <c r="HF26" s="240"/>
      <c r="HG26" s="240"/>
      <c r="HH26" s="240"/>
      <c r="HI26" s="240"/>
      <c r="HJ26" s="240"/>
      <c r="HK26" s="240"/>
      <c r="HL26" s="240"/>
      <c r="HM26" s="240"/>
      <c r="HN26" s="240"/>
      <c r="HO26" s="240"/>
      <c r="HP26" s="240"/>
      <c r="HQ26" s="240"/>
      <c r="HR26" s="240"/>
      <c r="HS26" s="240"/>
      <c r="HT26" s="240"/>
      <c r="HU26" s="240"/>
      <c r="HV26" s="240"/>
      <c r="HW26" s="240"/>
      <c r="HX26" s="240"/>
      <c r="HY26" s="240"/>
      <c r="HZ26" s="240"/>
      <c r="IA26" s="240"/>
      <c r="IB26" s="240"/>
      <c r="IC26" s="240"/>
      <c r="ID26" s="240"/>
      <c r="IE26" s="240"/>
      <c r="IF26" s="240"/>
      <c r="IG26" s="240"/>
      <c r="IH26" s="240"/>
      <c r="II26" s="240"/>
      <c r="IJ26" s="240"/>
      <c r="IK26" s="240"/>
      <c r="IL26" s="240"/>
      <c r="IM26" s="240"/>
      <c r="IN26" s="240"/>
      <c r="IO26" s="240"/>
      <c r="IP26" s="240"/>
      <c r="IQ26" s="240"/>
      <c r="IR26" s="240"/>
      <c r="IS26" s="240"/>
      <c r="IT26" s="240"/>
      <c r="IU26" s="240"/>
      <c r="IV26" s="240"/>
      <c r="IW26" s="240"/>
      <c r="IX26" s="240"/>
      <c r="IY26" s="240"/>
      <c r="IZ26" s="240"/>
      <c r="JA26" s="240"/>
      <c r="JB26" s="240"/>
      <c r="JC26" s="240"/>
      <c r="JD26" s="240"/>
      <c r="JE26" s="240"/>
      <c r="JF26" s="240"/>
      <c r="JG26" s="240"/>
      <c r="JH26" s="240"/>
      <c r="JI26" s="240"/>
      <c r="JJ26" s="240"/>
      <c r="JK26" s="240"/>
      <c r="JL26" s="240"/>
      <c r="JM26" s="240"/>
      <c r="JN26" s="240"/>
      <c r="JO26" s="240"/>
      <c r="JP26" s="240"/>
      <c r="JQ26" s="240"/>
      <c r="JR26" s="240"/>
      <c r="JS26" s="240"/>
      <c r="JT26" s="240"/>
      <c r="JU26" s="240"/>
      <c r="JV26" s="240"/>
      <c r="JW26" s="240"/>
      <c r="JX26" s="240"/>
      <c r="JY26" s="240"/>
      <c r="JZ26" s="240"/>
      <c r="KA26" s="240"/>
      <c r="KB26" s="240"/>
      <c r="KC26" s="240"/>
      <c r="KD26" s="240"/>
      <c r="KE26" s="240"/>
      <c r="KF26" s="240"/>
      <c r="KG26" s="240"/>
      <c r="KH26" s="240"/>
      <c r="KI26" s="240"/>
      <c r="KJ26" s="240"/>
      <c r="KK26" s="240"/>
      <c r="KL26" s="240"/>
      <c r="KM26" s="240"/>
      <c r="KN26" s="240"/>
      <c r="KO26" s="240"/>
      <c r="KP26" s="240"/>
      <c r="KQ26" s="240"/>
      <c r="KR26" s="240"/>
      <c r="KS26" s="240"/>
      <c r="KT26" s="240"/>
      <c r="KU26" s="240"/>
      <c r="KV26" s="240"/>
      <c r="KW26" s="240"/>
      <c r="KX26" s="240"/>
      <c r="KY26" s="240"/>
      <c r="KZ26" s="240"/>
      <c r="LA26" s="240"/>
      <c r="LB26" s="240"/>
      <c r="LC26" s="240"/>
      <c r="LD26" s="240"/>
      <c r="LE26" s="240"/>
      <c r="LF26" s="240"/>
      <c r="LG26" s="240"/>
      <c r="LH26" s="240"/>
      <c r="LI26" s="240"/>
      <c r="LJ26" s="240"/>
      <c r="LK26" s="240"/>
      <c r="LL26" s="240"/>
      <c r="LM26" s="240"/>
      <c r="LN26" s="240"/>
      <c r="LO26" s="240"/>
      <c r="LP26" s="240"/>
      <c r="LQ26" s="240"/>
      <c r="LR26" s="240"/>
      <c r="LS26" s="240"/>
      <c r="LT26" s="240"/>
      <c r="LU26" s="240"/>
      <c r="LV26" s="240"/>
      <c r="LW26" s="240"/>
      <c r="LX26" s="240"/>
      <c r="LY26" s="240"/>
      <c r="LZ26" s="240"/>
      <c r="MA26" s="240"/>
      <c r="MB26" s="240"/>
      <c r="MC26" s="240"/>
      <c r="MD26" s="240"/>
      <c r="ME26" s="240"/>
      <c r="MF26" s="240"/>
      <c r="MG26" s="240"/>
      <c r="MH26" s="240"/>
      <c r="MI26" s="240"/>
      <c r="MJ26" s="240"/>
      <c r="MK26" s="240"/>
      <c r="ML26" s="240"/>
      <c r="MM26" s="240"/>
      <c r="MN26" s="240"/>
      <c r="MO26" s="240"/>
      <c r="MP26" s="240"/>
      <c r="MQ26" s="240"/>
      <c r="MR26" s="240"/>
      <c r="MS26" s="240"/>
      <c r="MT26" s="240"/>
      <c r="MU26" s="240"/>
      <c r="MV26" s="240"/>
      <c r="MW26" s="240"/>
      <c r="MX26" s="240"/>
      <c r="MY26" s="240"/>
      <c r="MZ26" s="240"/>
      <c r="NA26" s="240"/>
      <c r="NB26" s="240"/>
      <c r="NC26" s="240"/>
      <c r="ND26" s="240"/>
      <c r="NE26" s="240"/>
      <c r="NF26" s="240"/>
      <c r="NG26" s="240"/>
      <c r="NH26" s="240"/>
      <c r="NI26" s="240"/>
      <c r="NJ26" s="240"/>
      <c r="NK26" s="240"/>
      <c r="NL26" s="240"/>
      <c r="NM26" s="240"/>
      <c r="NN26" s="240"/>
      <c r="NO26" s="240"/>
      <c r="NP26" s="240"/>
      <c r="NQ26" s="240"/>
      <c r="NR26" s="240"/>
      <c r="NS26" s="240"/>
      <c r="NT26" s="240"/>
      <c r="NU26" s="240"/>
      <c r="NV26" s="240"/>
      <c r="NW26" s="240"/>
      <c r="NX26" s="240"/>
      <c r="NY26" s="240"/>
      <c r="NZ26" s="240"/>
      <c r="OA26" s="240"/>
      <c r="OB26" s="240"/>
      <c r="OC26" s="240"/>
      <c r="OD26" s="240"/>
      <c r="OE26" s="240"/>
      <c r="OF26" s="240"/>
      <c r="OG26" s="240"/>
      <c r="OH26" s="240"/>
      <c r="OI26" s="240"/>
      <c r="OJ26" s="240"/>
      <c r="OK26" s="240"/>
      <c r="OL26" s="240"/>
      <c r="OM26" s="240"/>
      <c r="ON26" s="240"/>
      <c r="OO26" s="240"/>
      <c r="OP26" s="240"/>
      <c r="OQ26" s="240"/>
      <c r="OR26" s="240"/>
      <c r="OS26" s="240"/>
      <c r="OT26" s="240"/>
      <c r="OU26" s="240"/>
      <c r="OV26" s="240"/>
      <c r="OW26" s="240"/>
      <c r="OX26" s="240"/>
      <c r="OY26" s="240"/>
      <c r="OZ26" s="240"/>
      <c r="PA26" s="240"/>
      <c r="PB26" s="240"/>
      <c r="PC26" s="240"/>
      <c r="PD26" s="240"/>
      <c r="PE26" s="240"/>
      <c r="PF26" s="240"/>
      <c r="PG26" s="240"/>
      <c r="PH26" s="240"/>
      <c r="PI26" s="240"/>
      <c r="PJ26" s="240"/>
      <c r="PK26" s="240"/>
      <c r="PL26" s="240"/>
      <c r="PM26" s="240"/>
      <c r="PN26" s="240"/>
      <c r="PO26" s="240"/>
      <c r="PP26" s="240"/>
      <c r="PQ26" s="240"/>
      <c r="PR26" s="240"/>
      <c r="PS26" s="240"/>
      <c r="PT26" s="240"/>
      <c r="PU26" s="240"/>
      <c r="PV26" s="240"/>
      <c r="PW26" s="240"/>
      <c r="PX26" s="240"/>
      <c r="PY26" s="240"/>
      <c r="PZ26" s="240"/>
      <c r="QA26" s="240"/>
      <c r="QB26" s="240"/>
      <c r="QC26" s="240"/>
      <c r="QD26" s="240"/>
      <c r="QE26" s="240"/>
      <c r="QF26" s="240"/>
      <c r="QG26" s="240"/>
      <c r="QH26" s="240"/>
      <c r="QI26" s="240"/>
      <c r="QJ26" s="240"/>
      <c r="QK26" s="240"/>
      <c r="QL26" s="240"/>
      <c r="QM26" s="240"/>
      <c r="QN26" s="240"/>
      <c r="QO26" s="240"/>
      <c r="QP26" s="240"/>
      <c r="QQ26" s="240"/>
      <c r="QR26" s="240"/>
      <c r="QS26" s="240"/>
      <c r="QT26" s="240"/>
      <c r="QU26" s="240"/>
      <c r="QV26" s="240"/>
      <c r="QW26" s="240"/>
      <c r="QX26" s="240"/>
      <c r="QY26" s="240"/>
      <c r="QZ26" s="240"/>
      <c r="RA26" s="240"/>
      <c r="RB26" s="240"/>
      <c r="RC26" s="240"/>
      <c r="RD26" s="240"/>
      <c r="RE26" s="240"/>
      <c r="RF26" s="240"/>
      <c r="RG26" s="240"/>
      <c r="RH26" s="240"/>
      <c r="RI26" s="240"/>
      <c r="RJ26" s="240"/>
      <c r="RK26" s="240"/>
      <c r="RL26" s="240"/>
      <c r="RM26" s="240"/>
      <c r="RN26" s="240"/>
      <c r="RO26" s="240"/>
      <c r="RP26" s="240"/>
      <c r="RQ26" s="240"/>
      <c r="RR26" s="240"/>
      <c r="RS26" s="240"/>
      <c r="RT26" s="240"/>
      <c r="RU26" s="240"/>
      <c r="RV26" s="240"/>
      <c r="RW26" s="240"/>
      <c r="RX26" s="240"/>
      <c r="RY26" s="240"/>
      <c r="RZ26" s="240"/>
      <c r="SA26" s="240"/>
      <c r="SB26" s="240"/>
      <c r="SC26" s="240"/>
      <c r="SD26" s="240"/>
      <c r="SE26" s="240"/>
      <c r="SF26" s="240"/>
      <c r="SG26" s="240"/>
      <c r="SH26" s="240"/>
      <c r="SI26" s="240"/>
      <c r="SJ26" s="240"/>
      <c r="SK26" s="240"/>
      <c r="SL26" s="240"/>
      <c r="SM26" s="240"/>
      <c r="SN26" s="240"/>
      <c r="SO26" s="240"/>
      <c r="SP26" s="240"/>
      <c r="SQ26" s="240"/>
      <c r="SR26" s="240"/>
      <c r="SS26" s="240"/>
      <c r="ST26" s="240"/>
      <c r="SU26" s="240"/>
      <c r="SV26" s="240"/>
      <c r="SW26" s="240"/>
      <c r="SX26" s="240"/>
      <c r="SY26" s="240"/>
      <c r="SZ26" s="240"/>
      <c r="TA26" s="240"/>
      <c r="TB26" s="240"/>
      <c r="TC26" s="240"/>
      <c r="TD26" s="240"/>
      <c r="TE26" s="240"/>
      <c r="TF26" s="240"/>
      <c r="TG26" s="240"/>
      <c r="TH26" s="240"/>
      <c r="TI26" s="240"/>
      <c r="TJ26" s="240"/>
      <c r="TK26" s="240"/>
      <c r="TL26" s="240"/>
      <c r="TM26" s="240"/>
      <c r="TN26" s="240"/>
      <c r="TO26" s="240"/>
      <c r="TP26" s="240"/>
      <c r="TQ26" s="240"/>
      <c r="TR26" s="240"/>
      <c r="TS26" s="240"/>
      <c r="TT26" s="240"/>
      <c r="TU26" s="240"/>
      <c r="TV26" s="240"/>
      <c r="TW26" s="240"/>
      <c r="TX26" s="240"/>
      <c r="TY26" s="240"/>
      <c r="TZ26" s="240"/>
      <c r="UA26" s="240"/>
      <c r="UB26" s="240"/>
      <c r="UC26" s="240"/>
      <c r="UD26" s="240"/>
      <c r="UE26" s="240"/>
      <c r="UF26" s="240"/>
      <c r="UG26" s="240"/>
      <c r="UH26" s="240"/>
      <c r="UI26" s="240"/>
      <c r="UJ26" s="240"/>
      <c r="UK26" s="240"/>
      <c r="UL26" s="240"/>
      <c r="UM26" s="240"/>
      <c r="UN26" s="240"/>
      <c r="UO26" s="240"/>
      <c r="UP26" s="240"/>
      <c r="UQ26" s="240"/>
      <c r="UR26" s="240"/>
      <c r="US26" s="240"/>
      <c r="UT26" s="240"/>
      <c r="UU26" s="240"/>
      <c r="UV26" s="240"/>
      <c r="UW26" s="240"/>
      <c r="UX26" s="240"/>
      <c r="UY26" s="240"/>
      <c r="UZ26" s="240"/>
      <c r="VA26" s="240"/>
      <c r="VB26" s="240"/>
      <c r="VC26" s="240"/>
      <c r="VD26" s="240"/>
      <c r="VE26" s="240"/>
      <c r="VF26" s="240"/>
      <c r="VG26" s="240"/>
      <c r="VH26" s="240"/>
      <c r="VI26" s="240"/>
      <c r="VJ26" s="240"/>
      <c r="VK26" s="240"/>
      <c r="VL26" s="240"/>
      <c r="VM26" s="240"/>
      <c r="VN26" s="240"/>
      <c r="VO26" s="240"/>
      <c r="VP26" s="240"/>
      <c r="VQ26" s="240"/>
      <c r="VR26" s="240"/>
      <c r="VS26" s="240"/>
      <c r="VT26" s="240"/>
      <c r="VU26" s="240"/>
      <c r="VV26" s="240"/>
      <c r="VW26" s="240"/>
      <c r="VX26" s="240"/>
      <c r="VY26" s="240"/>
      <c r="VZ26" s="240"/>
      <c r="WA26" s="240"/>
      <c r="WB26" s="240"/>
      <c r="WC26" s="240"/>
      <c r="WD26" s="240"/>
      <c r="WE26" s="240"/>
      <c r="WF26" s="240"/>
      <c r="WG26" s="240"/>
      <c r="WH26" s="240"/>
      <c r="WI26" s="240"/>
      <c r="WJ26" s="240"/>
      <c r="WK26" s="240"/>
      <c r="WL26" s="240"/>
      <c r="WM26" s="240"/>
      <c r="WN26" s="240"/>
      <c r="WO26" s="240"/>
      <c r="WP26" s="240"/>
      <c r="WQ26" s="240"/>
      <c r="WR26" s="240"/>
      <c r="WS26" s="240"/>
      <c r="WT26" s="240"/>
      <c r="WU26" s="240"/>
      <c r="WV26" s="240"/>
      <c r="WW26" s="240"/>
      <c r="WX26" s="240"/>
      <c r="WY26" s="240"/>
      <c r="WZ26" s="240"/>
      <c r="XA26" s="240"/>
      <c r="XB26" s="240"/>
      <c r="XC26" s="240"/>
      <c r="XD26" s="240"/>
      <c r="XE26" s="240"/>
      <c r="XF26" s="240"/>
      <c r="XG26" s="240"/>
      <c r="XH26" s="240"/>
      <c r="XI26" s="240"/>
      <c r="XJ26" s="240"/>
      <c r="XK26" s="240"/>
      <c r="XL26" s="240"/>
      <c r="XM26" s="240"/>
      <c r="XN26" s="240"/>
      <c r="XO26" s="240"/>
      <c r="XP26" s="240"/>
      <c r="XQ26" s="240"/>
      <c r="XR26" s="240"/>
      <c r="XS26" s="240"/>
      <c r="XT26" s="240"/>
      <c r="XU26" s="240"/>
      <c r="XV26" s="240"/>
      <c r="XW26" s="240"/>
      <c r="XX26" s="240"/>
      <c r="XY26" s="240"/>
      <c r="XZ26" s="240"/>
      <c r="YA26" s="240"/>
      <c r="YB26" s="240"/>
      <c r="YC26" s="240"/>
      <c r="YD26" s="240"/>
      <c r="YE26" s="240"/>
      <c r="YF26" s="240"/>
      <c r="YG26" s="240"/>
      <c r="YH26" s="240"/>
      <c r="YI26" s="240"/>
      <c r="YJ26" s="240"/>
      <c r="YK26" s="240"/>
      <c r="YL26" s="240"/>
      <c r="YM26" s="240"/>
      <c r="YN26" s="240"/>
      <c r="YO26" s="240"/>
      <c r="YP26" s="240"/>
      <c r="YQ26" s="240"/>
      <c r="YR26" s="240"/>
      <c r="YS26" s="240"/>
      <c r="YT26" s="240"/>
      <c r="YU26" s="240"/>
      <c r="YV26" s="240"/>
      <c r="YW26" s="240"/>
      <c r="YX26" s="240"/>
      <c r="YY26" s="240"/>
      <c r="YZ26" s="240"/>
      <c r="ZA26" s="240"/>
      <c r="ZB26" s="240"/>
      <c r="ZC26" s="240"/>
      <c r="ZD26" s="240"/>
      <c r="ZE26" s="240"/>
      <c r="ZF26" s="240"/>
      <c r="ZG26" s="240"/>
      <c r="ZH26" s="240"/>
      <c r="ZI26" s="240"/>
      <c r="ZJ26" s="240"/>
      <c r="ZK26" s="240"/>
      <c r="ZL26" s="240"/>
      <c r="ZM26" s="240"/>
      <c r="ZN26" s="240"/>
      <c r="ZO26" s="240"/>
      <c r="ZP26" s="240"/>
      <c r="ZQ26" s="240"/>
      <c r="ZR26" s="240"/>
      <c r="ZS26" s="240"/>
      <c r="ZT26" s="240"/>
      <c r="ZU26" s="240"/>
      <c r="ZV26" s="240"/>
      <c r="ZW26" s="240"/>
      <c r="ZX26" s="240"/>
      <c r="ZY26" s="240"/>
      <c r="ZZ26" s="240"/>
      <c r="AAA26" s="240"/>
      <c r="AAB26" s="240"/>
      <c r="AAC26" s="240"/>
      <c r="AAD26" s="240"/>
      <c r="AAE26" s="240"/>
      <c r="AAF26" s="240"/>
      <c r="AAG26" s="240"/>
      <c r="AAH26" s="240"/>
      <c r="AAI26" s="240"/>
      <c r="AAJ26" s="240"/>
      <c r="AAK26" s="240"/>
      <c r="AAL26" s="240"/>
      <c r="AAM26" s="240"/>
      <c r="AAN26" s="240"/>
      <c r="AAO26" s="240"/>
      <c r="AAP26" s="240"/>
      <c r="AAQ26" s="240"/>
      <c r="AAR26" s="240"/>
      <c r="AAS26" s="240"/>
      <c r="AAT26" s="240"/>
      <c r="AAU26" s="240"/>
      <c r="AAV26" s="240"/>
      <c r="AAW26" s="240"/>
      <c r="AAX26" s="240"/>
      <c r="AAY26" s="240"/>
      <c r="AAZ26" s="240"/>
      <c r="ABA26" s="240"/>
      <c r="ABB26" s="240"/>
      <c r="ABC26" s="240"/>
      <c r="ABD26" s="240"/>
      <c r="ABE26" s="240"/>
      <c r="ABF26" s="240"/>
      <c r="ABG26" s="240"/>
      <c r="ABH26" s="240"/>
      <c r="ABI26" s="240"/>
      <c r="ABJ26" s="240"/>
      <c r="ABK26" s="240"/>
      <c r="ABL26" s="240"/>
      <c r="ABM26" s="240"/>
      <c r="ABN26" s="240"/>
      <c r="ABO26" s="240"/>
      <c r="ABP26" s="240"/>
      <c r="ABQ26" s="240"/>
      <c r="ABR26" s="240"/>
      <c r="ABS26" s="240"/>
      <c r="ABT26" s="240"/>
      <c r="ABU26" s="240"/>
      <c r="ABV26" s="240"/>
      <c r="ABW26" s="240"/>
      <c r="ABX26" s="240"/>
      <c r="ABY26" s="240"/>
      <c r="ABZ26" s="240"/>
      <c r="ACA26" s="240"/>
      <c r="ACB26" s="240"/>
      <c r="ACC26" s="240"/>
      <c r="ACD26" s="240"/>
      <c r="ACE26" s="240"/>
      <c r="ACF26" s="240"/>
      <c r="ACG26" s="240"/>
      <c r="ACH26" s="240"/>
      <c r="ACI26" s="240"/>
      <c r="ACJ26" s="240"/>
      <c r="ACK26" s="240"/>
      <c r="ACL26" s="240"/>
      <c r="ACM26" s="240"/>
      <c r="ACN26" s="240"/>
      <c r="ACO26" s="240"/>
      <c r="ACP26" s="240"/>
      <c r="ACQ26" s="240"/>
      <c r="ACR26" s="240"/>
      <c r="ACS26" s="240"/>
      <c r="ACT26" s="240"/>
      <c r="ACU26" s="240"/>
      <c r="ACV26" s="240"/>
      <c r="ACW26" s="240"/>
      <c r="ACX26" s="240"/>
      <c r="ACY26" s="240"/>
      <c r="ACZ26" s="240"/>
      <c r="ADA26" s="240"/>
      <c r="ADB26" s="240"/>
      <c r="ADC26" s="240"/>
      <c r="ADD26" s="240"/>
      <c r="ADE26" s="240"/>
      <c r="ADF26" s="240"/>
      <c r="ADG26" s="240"/>
      <c r="ADH26" s="240"/>
      <c r="ADI26" s="240"/>
      <c r="ADJ26" s="240"/>
      <c r="ADK26" s="240"/>
      <c r="ADL26" s="240"/>
      <c r="ADM26" s="240"/>
      <c r="ADN26" s="240"/>
      <c r="ADO26" s="240"/>
      <c r="ADP26" s="240"/>
      <c r="ADQ26" s="240"/>
      <c r="ADR26" s="240"/>
      <c r="ADS26" s="240"/>
      <c r="ADT26" s="240"/>
      <c r="ADU26" s="240"/>
      <c r="ADV26" s="240"/>
      <c r="ADW26" s="240"/>
      <c r="ADX26" s="240"/>
      <c r="ADY26" s="240"/>
      <c r="ADZ26" s="240"/>
      <c r="AEA26" s="240"/>
      <c r="AEB26" s="240"/>
      <c r="AEC26" s="240"/>
      <c r="AED26" s="240"/>
      <c r="AEE26" s="240"/>
      <c r="AEF26" s="240"/>
      <c r="AEG26" s="240"/>
      <c r="AEH26" s="240"/>
      <c r="AEI26" s="240"/>
      <c r="AEJ26" s="240"/>
      <c r="AEK26" s="240"/>
      <c r="AEL26" s="240"/>
      <c r="AEM26" s="240"/>
      <c r="AEN26" s="240"/>
      <c r="AEO26" s="240"/>
      <c r="AEP26" s="240"/>
      <c r="AEQ26" s="240"/>
      <c r="AER26" s="240"/>
      <c r="AES26" s="240"/>
      <c r="AET26" s="240"/>
      <c r="AEU26" s="240"/>
      <c r="AEV26" s="240"/>
      <c r="AEW26" s="240"/>
      <c r="AEX26" s="240"/>
      <c r="AEY26" s="240"/>
      <c r="AEZ26" s="240"/>
      <c r="AFA26" s="240"/>
      <c r="AFB26" s="240"/>
      <c r="AFC26" s="240"/>
      <c r="AFD26" s="240"/>
      <c r="AFE26" s="240"/>
      <c r="AFF26" s="240"/>
      <c r="AFG26" s="240"/>
      <c r="AFH26" s="240"/>
      <c r="AFI26" s="240"/>
      <c r="AFJ26" s="240"/>
      <c r="AFK26" s="240"/>
      <c r="AFL26" s="240"/>
      <c r="AFM26" s="240"/>
      <c r="AFN26" s="240"/>
      <c r="AFO26" s="240"/>
      <c r="AFP26" s="240"/>
      <c r="AFQ26" s="240"/>
      <c r="AFR26" s="240"/>
      <c r="AFS26" s="240"/>
      <c r="AFT26" s="240"/>
      <c r="AFU26" s="240"/>
      <c r="AFV26" s="240"/>
      <c r="AFW26" s="240"/>
      <c r="AFX26" s="240"/>
      <c r="AFY26" s="240"/>
      <c r="AFZ26" s="240"/>
      <c r="AGA26" s="240"/>
      <c r="AGB26" s="240"/>
      <c r="AGC26" s="240"/>
      <c r="AGD26" s="240"/>
      <c r="AGE26" s="240"/>
      <c r="AGF26" s="240"/>
      <c r="AGG26" s="240"/>
      <c r="AGH26" s="240"/>
      <c r="AGI26" s="240"/>
      <c r="AGJ26" s="240"/>
      <c r="AGK26" s="240"/>
      <c r="AGL26" s="240"/>
      <c r="AGM26" s="240"/>
      <c r="AGN26" s="240"/>
      <c r="AGO26" s="240"/>
      <c r="AGP26" s="240"/>
      <c r="AGQ26" s="240"/>
      <c r="AGR26" s="240"/>
      <c r="AGS26" s="240"/>
      <c r="AGT26" s="240"/>
      <c r="AGU26" s="240"/>
      <c r="AGV26" s="240"/>
      <c r="AGW26" s="240"/>
      <c r="AGX26" s="240"/>
      <c r="AGY26" s="240"/>
      <c r="AGZ26" s="240"/>
      <c r="AHA26" s="240"/>
      <c r="AHB26" s="240"/>
      <c r="AHC26" s="240"/>
      <c r="AHD26" s="240"/>
      <c r="AHE26" s="240"/>
      <c r="AHF26" s="240"/>
      <c r="AHG26" s="240"/>
      <c r="AHH26" s="240"/>
      <c r="AHI26" s="240"/>
      <c r="AHJ26" s="240"/>
      <c r="AHK26" s="240"/>
      <c r="AHL26" s="240"/>
      <c r="AHM26" s="240"/>
      <c r="AHN26" s="240"/>
      <c r="AHO26" s="240"/>
      <c r="AHP26" s="240"/>
      <c r="AHQ26" s="240"/>
      <c r="AHR26" s="240"/>
      <c r="AHS26" s="240"/>
      <c r="AHT26" s="240"/>
      <c r="AHU26" s="240"/>
      <c r="AHV26" s="240"/>
      <c r="AHW26" s="240"/>
      <c r="AHX26" s="240"/>
      <c r="AHY26" s="240"/>
      <c r="AHZ26" s="240"/>
      <c r="AIA26" s="240"/>
      <c r="AIB26" s="240"/>
      <c r="AIC26" s="240"/>
      <c r="AID26" s="240"/>
      <c r="AIE26" s="240"/>
      <c r="AIF26" s="240"/>
      <c r="AIG26" s="240"/>
      <c r="AIH26" s="240"/>
      <c r="AII26" s="240"/>
      <c r="AIJ26" s="240"/>
      <c r="AIK26" s="240"/>
      <c r="AIL26" s="240"/>
      <c r="AIM26" s="240"/>
      <c r="AIN26" s="240"/>
      <c r="AIO26" s="240"/>
      <c r="AIP26" s="240"/>
      <c r="AIQ26" s="240"/>
      <c r="AIR26" s="240"/>
      <c r="AIS26" s="240"/>
      <c r="AIT26" s="240"/>
      <c r="AIU26" s="240"/>
      <c r="AIV26" s="240"/>
      <c r="AIW26" s="240"/>
      <c r="AIX26" s="240"/>
      <c r="AIY26" s="240"/>
      <c r="AIZ26" s="240"/>
      <c r="AJA26" s="240"/>
      <c r="AJB26" s="240"/>
      <c r="AJC26" s="240"/>
      <c r="AJD26" s="240"/>
      <c r="AJE26" s="240"/>
      <c r="AJF26" s="240"/>
      <c r="AJG26" s="240"/>
      <c r="AJH26" s="240"/>
      <c r="AJI26" s="240"/>
      <c r="AJJ26" s="240"/>
      <c r="AJK26" s="240"/>
      <c r="AJL26" s="240"/>
      <c r="AJM26" s="240"/>
      <c r="AJN26" s="240"/>
      <c r="AJO26" s="240"/>
      <c r="AJP26" s="240"/>
      <c r="AJQ26" s="240"/>
      <c r="AJR26" s="240"/>
      <c r="AJS26" s="240"/>
      <c r="AJT26" s="240"/>
      <c r="AJU26" s="240"/>
      <c r="AJV26" s="240"/>
      <c r="AJW26" s="240"/>
      <c r="AJX26" s="240"/>
      <c r="AJY26" s="240"/>
      <c r="AJZ26" s="240"/>
      <c r="AKA26" s="240"/>
      <c r="AKB26" s="240"/>
      <c r="AKC26" s="240"/>
      <c r="AKD26" s="240"/>
      <c r="AKE26" s="240"/>
      <c r="AKF26" s="240"/>
      <c r="AKG26" s="240"/>
      <c r="AKH26" s="240"/>
      <c r="AKI26" s="240"/>
      <c r="AKJ26" s="240"/>
      <c r="AKK26" s="240"/>
      <c r="AKL26" s="240"/>
      <c r="AKM26" s="240"/>
      <c r="AKN26" s="240"/>
      <c r="AKO26" s="240"/>
      <c r="AKP26" s="240"/>
      <c r="AKQ26" s="240"/>
      <c r="AKR26" s="240"/>
      <c r="AKS26" s="240"/>
      <c r="AKT26" s="240"/>
      <c r="AKU26" s="240"/>
      <c r="AKV26" s="240"/>
      <c r="AKW26" s="240"/>
      <c r="AKX26" s="240"/>
      <c r="AKY26" s="240"/>
      <c r="AKZ26" s="240"/>
      <c r="ALA26" s="240"/>
      <c r="ALB26" s="240"/>
      <c r="ALC26" s="240"/>
      <c r="ALD26" s="240"/>
      <c r="ALE26" s="240"/>
      <c r="ALF26" s="240"/>
      <c r="ALG26" s="240"/>
      <c r="ALH26" s="240"/>
      <c r="ALI26" s="240"/>
      <c r="ALJ26" s="240"/>
      <c r="ALK26" s="240"/>
      <c r="ALL26" s="240"/>
      <c r="ALM26" s="240"/>
      <c r="ALN26" s="240"/>
      <c r="ALO26" s="240"/>
      <c r="ALP26" s="240"/>
      <c r="ALQ26" s="240"/>
      <c r="ALR26" s="240"/>
      <c r="ALS26" s="240"/>
      <c r="ALT26" s="240"/>
      <c r="ALU26" s="240"/>
      <c r="ALV26" s="240"/>
      <c r="ALW26" s="240"/>
      <c r="ALX26" s="240"/>
      <c r="ALY26" s="240"/>
      <c r="ALZ26" s="240"/>
      <c r="AMA26" s="240"/>
      <c r="AMB26" s="240"/>
      <c r="AMC26" s="240"/>
      <c r="AMD26" s="240"/>
      <c r="AME26" s="240"/>
      <c r="AMF26" s="240"/>
      <c r="AMG26" s="240"/>
      <c r="AMH26" s="240"/>
      <c r="AMI26" s="240"/>
      <c r="AMJ26" s="240"/>
      <c r="AMK26" s="240"/>
      <c r="AML26" s="240"/>
      <c r="AMM26" s="240"/>
      <c r="AMN26" s="240"/>
      <c r="AMO26" s="240"/>
      <c r="AMP26" s="240"/>
      <c r="AMQ26" s="240"/>
      <c r="AMR26" s="240"/>
      <c r="AMS26" s="240"/>
      <c r="AMT26" s="240"/>
      <c r="AMU26" s="240"/>
      <c r="AMV26" s="240"/>
      <c r="AMW26" s="240"/>
      <c r="AMX26" s="240"/>
      <c r="AMY26" s="240"/>
      <c r="AMZ26" s="240"/>
      <c r="ANA26" s="240"/>
      <c r="ANB26" s="240"/>
      <c r="ANC26" s="240"/>
      <c r="AND26" s="240"/>
      <c r="ANE26" s="240"/>
      <c r="ANF26" s="240"/>
      <c r="ANG26" s="240"/>
      <c r="ANH26" s="240"/>
      <c r="ANI26" s="240"/>
      <c r="ANJ26" s="240"/>
      <c r="ANK26" s="240"/>
      <c r="ANL26" s="240"/>
      <c r="ANM26" s="240"/>
      <c r="ANN26" s="240"/>
      <c r="ANO26" s="240"/>
      <c r="ANP26" s="240"/>
      <c r="ANQ26" s="240"/>
      <c r="ANR26" s="240"/>
      <c r="ANS26" s="240"/>
      <c r="ANT26" s="240"/>
      <c r="ANU26" s="240"/>
      <c r="ANV26" s="240"/>
      <c r="ANW26" s="240"/>
      <c r="ANX26" s="240"/>
      <c r="ANY26" s="240"/>
      <c r="ANZ26" s="240"/>
      <c r="AOA26" s="240"/>
      <c r="AOB26" s="240"/>
      <c r="AOC26" s="240"/>
      <c r="AOD26" s="240"/>
      <c r="AOE26" s="240"/>
      <c r="AOF26" s="240"/>
      <c r="AOG26" s="240"/>
      <c r="AOH26" s="240"/>
      <c r="AOI26" s="240"/>
      <c r="AOJ26" s="240"/>
      <c r="AOK26" s="240"/>
      <c r="AOL26" s="240"/>
      <c r="AOM26" s="240"/>
      <c r="AON26" s="240"/>
      <c r="AOO26" s="240"/>
      <c r="AOP26" s="240"/>
      <c r="AOQ26" s="240"/>
      <c r="AOR26" s="240"/>
      <c r="AOS26" s="240"/>
      <c r="AOT26" s="240"/>
      <c r="AOU26" s="240"/>
      <c r="AOV26" s="240"/>
      <c r="AOW26" s="240"/>
      <c r="AOX26" s="240"/>
      <c r="AOY26" s="240"/>
      <c r="AOZ26" s="240"/>
      <c r="APA26" s="240"/>
      <c r="APB26" s="240"/>
      <c r="APC26" s="240"/>
      <c r="APD26" s="240"/>
      <c r="APE26" s="240"/>
      <c r="APF26" s="240"/>
      <c r="APG26" s="240"/>
      <c r="APH26" s="240"/>
      <c r="API26" s="240"/>
      <c r="APJ26" s="240"/>
      <c r="APK26" s="240"/>
      <c r="APL26" s="240"/>
      <c r="APM26" s="240"/>
      <c r="APN26" s="240"/>
      <c r="APO26" s="240"/>
      <c r="APP26" s="240"/>
      <c r="APQ26" s="240"/>
      <c r="APR26" s="240"/>
      <c r="APS26" s="240"/>
      <c r="APT26" s="240"/>
      <c r="APU26" s="240"/>
      <c r="APV26" s="240"/>
      <c r="APW26" s="240"/>
      <c r="APX26" s="240"/>
      <c r="APY26" s="240"/>
      <c r="APZ26" s="240"/>
      <c r="AQA26" s="240"/>
      <c r="AQB26" s="240"/>
      <c r="AQC26" s="240"/>
      <c r="AQD26" s="240"/>
      <c r="AQE26" s="240"/>
      <c r="AQF26" s="240"/>
      <c r="AQG26" s="240"/>
      <c r="AQH26" s="240"/>
      <c r="AQI26" s="240"/>
      <c r="AQJ26" s="240"/>
      <c r="AQK26" s="240"/>
      <c r="AQL26" s="240"/>
      <c r="AQM26" s="240"/>
      <c r="AQN26" s="240"/>
      <c r="AQO26" s="240"/>
      <c r="AQP26" s="240"/>
      <c r="AQQ26" s="240"/>
      <c r="AQR26" s="240"/>
      <c r="AQS26" s="240"/>
      <c r="AQT26" s="240"/>
      <c r="AQU26" s="240"/>
      <c r="AQV26" s="240"/>
      <c r="AQW26" s="240"/>
      <c r="AQX26" s="240"/>
      <c r="AQY26" s="240"/>
      <c r="AQZ26" s="240"/>
      <c r="ARA26" s="240"/>
      <c r="ARB26" s="240"/>
      <c r="ARC26" s="240"/>
      <c r="ARD26" s="240"/>
      <c r="ARE26" s="240"/>
      <c r="ARF26" s="240"/>
      <c r="ARG26" s="240"/>
      <c r="ARH26" s="240"/>
      <c r="ARI26" s="240"/>
      <c r="ARJ26" s="240"/>
      <c r="ARK26" s="240"/>
      <c r="ARL26" s="240"/>
      <c r="ARM26" s="240"/>
      <c r="ARN26" s="240"/>
      <c r="ARO26" s="240"/>
      <c r="ARP26" s="240"/>
      <c r="ARQ26" s="240"/>
      <c r="ARR26" s="240"/>
      <c r="ARS26" s="240"/>
      <c r="ART26" s="240"/>
      <c r="ARU26" s="240"/>
      <c r="ARV26" s="240"/>
      <c r="ARW26" s="240"/>
      <c r="ARX26" s="240"/>
      <c r="ARY26" s="240"/>
      <c r="ARZ26" s="240"/>
      <c r="ASA26" s="240"/>
      <c r="ASB26" s="240"/>
      <c r="ASC26" s="240"/>
      <c r="ASD26" s="240"/>
      <c r="ASE26" s="240"/>
      <c r="ASF26" s="240"/>
      <c r="ASG26" s="240"/>
      <c r="ASH26" s="240"/>
      <c r="ASI26" s="240"/>
      <c r="ASJ26" s="240"/>
      <c r="ASK26" s="240"/>
      <c r="ASL26" s="240"/>
      <c r="ASM26" s="240"/>
      <c r="ASN26" s="240"/>
      <c r="ASO26" s="240"/>
      <c r="ASP26" s="240"/>
      <c r="ASQ26" s="240"/>
      <c r="ASR26" s="240"/>
      <c r="ASS26" s="240"/>
      <c r="AST26" s="240"/>
      <c r="ASU26" s="240"/>
      <c r="ASV26" s="240"/>
      <c r="ASW26" s="240"/>
      <c r="ASX26" s="240"/>
      <c r="ASY26" s="240"/>
      <c r="ASZ26" s="240"/>
      <c r="ATA26" s="240"/>
      <c r="ATB26" s="240"/>
      <c r="ATC26" s="240"/>
      <c r="ATD26" s="240"/>
      <c r="ATE26" s="240"/>
      <c r="ATF26" s="240"/>
      <c r="ATG26" s="240"/>
      <c r="ATH26" s="240"/>
      <c r="ATI26" s="240"/>
      <c r="ATJ26" s="240"/>
      <c r="ATK26" s="240"/>
      <c r="ATL26" s="240"/>
      <c r="ATM26" s="240"/>
      <c r="ATN26" s="240"/>
      <c r="ATO26" s="240"/>
      <c r="ATP26" s="240"/>
      <c r="ATQ26" s="240"/>
      <c r="ATR26" s="240"/>
      <c r="ATS26" s="240"/>
      <c r="ATT26" s="240"/>
      <c r="ATU26" s="240"/>
      <c r="ATV26" s="240"/>
      <c r="ATW26" s="240"/>
      <c r="ATX26" s="240"/>
      <c r="ATY26" s="240"/>
      <c r="ATZ26" s="240"/>
      <c r="AUA26" s="240"/>
      <c r="AUB26" s="240"/>
      <c r="AUC26" s="240"/>
      <c r="AUD26" s="240"/>
      <c r="AUE26" s="240"/>
      <c r="AUF26" s="240"/>
      <c r="AUG26" s="240"/>
      <c r="AUH26" s="240"/>
      <c r="AUI26" s="240"/>
      <c r="AUJ26" s="240"/>
      <c r="AUK26" s="240"/>
      <c r="AUL26" s="240"/>
      <c r="AUM26" s="240"/>
      <c r="AUN26" s="240"/>
      <c r="AUO26" s="240"/>
      <c r="AUP26" s="240"/>
      <c r="AUQ26" s="240"/>
      <c r="AUR26" s="240"/>
      <c r="AUS26" s="240"/>
      <c r="AUT26" s="240"/>
      <c r="AUU26" s="240"/>
      <c r="AUV26" s="240"/>
      <c r="AUW26" s="240"/>
      <c r="AUX26" s="240"/>
      <c r="AUY26" s="240"/>
      <c r="AUZ26" s="240"/>
      <c r="AVA26" s="240"/>
      <c r="AVB26" s="240"/>
      <c r="AVC26" s="240"/>
      <c r="AVD26" s="240"/>
      <c r="AVE26" s="240"/>
      <c r="AVF26" s="240"/>
      <c r="AVG26" s="240"/>
      <c r="AVH26" s="240"/>
      <c r="AVI26" s="240"/>
      <c r="AVJ26" s="240"/>
      <c r="AVK26" s="240"/>
      <c r="AVL26" s="240"/>
      <c r="AVM26" s="240"/>
      <c r="AVN26" s="240"/>
      <c r="AVO26" s="240"/>
      <c r="AVP26" s="240"/>
      <c r="AVQ26" s="240"/>
      <c r="AVR26" s="240"/>
      <c r="AVS26" s="240"/>
      <c r="AVT26" s="240"/>
      <c r="AVU26" s="240"/>
      <c r="AVV26" s="240"/>
      <c r="AVW26" s="240"/>
      <c r="AVX26" s="240"/>
      <c r="AVY26" s="240"/>
      <c r="AVZ26" s="240"/>
      <c r="AWA26" s="240"/>
      <c r="AWB26" s="240"/>
      <c r="AWC26" s="240"/>
      <c r="AWD26" s="240"/>
      <c r="AWE26" s="240"/>
      <c r="AWF26" s="240"/>
      <c r="AWG26" s="240"/>
      <c r="AWH26" s="240"/>
      <c r="AWI26" s="240"/>
      <c r="AWJ26" s="240"/>
      <c r="AWK26" s="240"/>
      <c r="AWL26" s="240"/>
      <c r="AWM26" s="240"/>
      <c r="AWN26" s="240"/>
      <c r="AWO26" s="240"/>
      <c r="AWP26" s="240"/>
      <c r="AWQ26" s="240"/>
      <c r="AWR26" s="240"/>
      <c r="AWS26" s="240"/>
      <c r="AWT26" s="240"/>
      <c r="AWU26" s="240"/>
      <c r="AWV26" s="240"/>
      <c r="AWW26" s="240"/>
      <c r="AWX26" s="240"/>
      <c r="AWY26" s="240"/>
      <c r="AWZ26" s="240"/>
      <c r="AXA26" s="240"/>
      <c r="AXB26" s="240"/>
      <c r="AXC26" s="240"/>
      <c r="AXD26" s="240"/>
      <c r="AXE26" s="240"/>
      <c r="AXF26" s="240"/>
      <c r="AXG26" s="240"/>
      <c r="AXH26" s="240"/>
      <c r="AXI26" s="240"/>
      <c r="AXJ26" s="240"/>
      <c r="AXK26" s="240"/>
      <c r="AXL26" s="240"/>
      <c r="AXM26" s="240"/>
      <c r="AXN26" s="240"/>
      <c r="AXO26" s="240"/>
      <c r="AXP26" s="240"/>
      <c r="AXQ26" s="240"/>
      <c r="AXR26" s="240"/>
      <c r="AXS26" s="240"/>
      <c r="AXT26" s="240"/>
      <c r="AXU26" s="240"/>
      <c r="AXV26" s="240"/>
      <c r="AXW26" s="240"/>
    </row>
    <row r="27" spans="1:1323" ht="15" thickBot="1">
      <c r="A27" s="221" t="s">
        <v>67</v>
      </c>
      <c r="B27" s="212"/>
      <c r="C27" s="212"/>
      <c r="D27" s="218">
        <f>0.7/100*'ناتج محلي اجمالي وزراعي ج6'!F26</f>
        <v>99.939566999999997</v>
      </c>
      <c r="E27" s="280">
        <f t="shared" si="2"/>
        <v>99.939566999999997</v>
      </c>
      <c r="F27" s="231">
        <v>3149.76</v>
      </c>
      <c r="G27" s="231">
        <v>3827.0507090000001</v>
      </c>
      <c r="H27" s="215">
        <v>86880</v>
      </c>
      <c r="I27" s="215">
        <v>92755.934022999994</v>
      </c>
      <c r="J27" s="214">
        <f>F27/H27*100</f>
        <v>3.6254143646408847</v>
      </c>
      <c r="K27" s="214">
        <f t="shared" si="1"/>
        <v>4.1259362533625454</v>
      </c>
      <c r="L27" s="223" t="s">
        <v>69</v>
      </c>
    </row>
    <row r="28" spans="1:1323" ht="15" thickBot="1">
      <c r="A28" s="221" t="s">
        <v>70</v>
      </c>
      <c r="B28" s="212"/>
      <c r="C28" s="212"/>
      <c r="D28" s="215"/>
      <c r="E28" s="280"/>
      <c r="F28" s="231"/>
      <c r="G28" s="231"/>
      <c r="H28" s="215"/>
      <c r="I28" s="215"/>
      <c r="J28" s="215"/>
      <c r="K28" s="214"/>
      <c r="L28" s="223" t="s">
        <v>73</v>
      </c>
    </row>
    <row r="29" spans="1:1323" ht="15" thickBot="1">
      <c r="A29" s="221" t="s">
        <v>82</v>
      </c>
      <c r="B29" s="212"/>
      <c r="C29" s="212">
        <v>0</v>
      </c>
      <c r="D29" s="215"/>
      <c r="E29" s="280"/>
      <c r="F29" s="215">
        <v>58.866399999999999</v>
      </c>
      <c r="G29" s="231"/>
      <c r="H29" s="215">
        <v>2497.17</v>
      </c>
      <c r="I29" s="215">
        <v>2497.17</v>
      </c>
      <c r="J29" s="214">
        <f>F29/H29*100</f>
        <v>2.3573244913241789</v>
      </c>
      <c r="K29" s="214">
        <f>J29</f>
        <v>2.3573244913241789</v>
      </c>
      <c r="L29" s="223" t="s">
        <v>83</v>
      </c>
    </row>
    <row r="30" spans="1:1323" ht="15" thickBot="1">
      <c r="A30" s="227" t="s">
        <v>215</v>
      </c>
      <c r="B30" s="228">
        <f>SUM(B8:B29)</f>
        <v>1708.1668615941499</v>
      </c>
      <c r="C30" s="228"/>
      <c r="D30" s="228">
        <f t="shared" ref="D30:I30" si="3">SUM(D8:D29)</f>
        <v>413.62622656744998</v>
      </c>
      <c r="E30" s="228">
        <f t="shared" si="3"/>
        <v>403.62327656744998</v>
      </c>
      <c r="F30" s="232">
        <f t="shared" si="3"/>
        <v>14032.593085736002</v>
      </c>
      <c r="G30" s="232">
        <f t="shared" si="3"/>
        <v>10211.584699999999</v>
      </c>
      <c r="H30" s="228">
        <f t="shared" si="3"/>
        <v>1250009.2833200293</v>
      </c>
      <c r="I30" s="279">
        <f t="shared" si="3"/>
        <v>1237827.2355670293</v>
      </c>
      <c r="J30" s="228">
        <f>F30/H30*100</f>
        <v>1.1225991097014401</v>
      </c>
      <c r="K30" s="279">
        <f>G30/I30*100</f>
        <v>0.82496041503903672</v>
      </c>
      <c r="L30" s="229" t="s">
        <v>84</v>
      </c>
    </row>
    <row r="31" spans="1:1323" ht="15" thickBot="1">
      <c r="D31" s="240"/>
    </row>
    <row r="32" spans="1:1323" ht="15" thickBot="1">
      <c r="E32" s="236"/>
    </row>
    <row r="33" spans="1:17">
      <c r="E33" s="236"/>
    </row>
    <row r="35" spans="1:17">
      <c r="A35" s="209" t="s">
        <v>288</v>
      </c>
      <c r="Q35" s="209" t="s">
        <v>299</v>
      </c>
    </row>
    <row r="36" spans="1:17" ht="15" thickBot="1">
      <c r="D36" s="209" t="s">
        <v>235</v>
      </c>
    </row>
    <row r="37" spans="1:17">
      <c r="A37" s="418" t="s">
        <v>0</v>
      </c>
      <c r="B37" s="407" t="s">
        <v>236</v>
      </c>
      <c r="C37" s="408"/>
      <c r="D37" s="409"/>
      <c r="E37" s="407" t="s">
        <v>237</v>
      </c>
      <c r="F37" s="408"/>
      <c r="G37" s="409"/>
      <c r="H37" s="407" t="s">
        <v>238</v>
      </c>
      <c r="I37" s="408"/>
      <c r="J37" s="409"/>
      <c r="K37" s="407" t="s">
        <v>239</v>
      </c>
      <c r="L37" s="408"/>
      <c r="M37" s="409"/>
      <c r="N37" s="407" t="s">
        <v>248</v>
      </c>
      <c r="O37" s="408"/>
      <c r="P37" s="409"/>
      <c r="Q37" s="402" t="s">
        <v>4</v>
      </c>
    </row>
    <row r="38" spans="1:17" ht="15" thickBot="1">
      <c r="A38" s="419"/>
      <c r="B38" s="410" t="s">
        <v>247</v>
      </c>
      <c r="C38" s="411"/>
      <c r="D38" s="412"/>
      <c r="E38" s="410" t="s">
        <v>240</v>
      </c>
      <c r="F38" s="411"/>
      <c r="G38" s="412"/>
      <c r="H38" s="410" t="s">
        <v>241</v>
      </c>
      <c r="I38" s="411"/>
      <c r="J38" s="412"/>
      <c r="K38" s="410" t="s">
        <v>242</v>
      </c>
      <c r="L38" s="411"/>
      <c r="M38" s="412"/>
      <c r="N38" s="410" t="s">
        <v>243</v>
      </c>
      <c r="O38" s="411"/>
      <c r="P38" s="412"/>
      <c r="Q38" s="403"/>
    </row>
    <row r="39" spans="1:17" ht="15" thickBot="1">
      <c r="A39" s="420"/>
      <c r="B39" s="220">
        <v>2016</v>
      </c>
      <c r="C39" s="220">
        <v>2017</v>
      </c>
      <c r="D39" s="220">
        <v>2018</v>
      </c>
      <c r="E39" s="220">
        <v>2016</v>
      </c>
      <c r="F39" s="220">
        <v>2017</v>
      </c>
      <c r="G39" s="220">
        <v>2018</v>
      </c>
      <c r="H39" s="220">
        <v>2016</v>
      </c>
      <c r="I39" s="220">
        <v>2017</v>
      </c>
      <c r="J39" s="220">
        <v>2018</v>
      </c>
      <c r="K39" s="220">
        <v>2016</v>
      </c>
      <c r="L39" s="220">
        <v>2017</v>
      </c>
      <c r="M39" s="220">
        <v>2018</v>
      </c>
      <c r="N39" s="220">
        <v>2016</v>
      </c>
      <c r="O39" s="220">
        <v>2017</v>
      </c>
      <c r="P39" s="220">
        <v>2018</v>
      </c>
      <c r="Q39" s="404"/>
    </row>
    <row r="40" spans="1:17" ht="15" thickBot="1">
      <c r="A40" s="221" t="s">
        <v>6</v>
      </c>
      <c r="B40" s="218">
        <v>768.4</v>
      </c>
      <c r="C40" s="213">
        <v>800</v>
      </c>
      <c r="D40" s="278">
        <f>C40</f>
        <v>800</v>
      </c>
      <c r="E40" s="218">
        <v>11091.93</v>
      </c>
      <c r="F40" s="218">
        <v>8080.5196253521099</v>
      </c>
      <c r="G40" s="218">
        <v>12066.205634</v>
      </c>
      <c r="H40" s="218">
        <v>2056.5641309859097</v>
      </c>
      <c r="I40" s="218">
        <v>2256.3380281690102</v>
      </c>
      <c r="J40" s="218">
        <v>2077.4647890000001</v>
      </c>
      <c r="K40" s="215">
        <f>B40/E40*100</f>
        <v>6.9275590451796933</v>
      </c>
      <c r="L40" s="215">
        <f>C40/F40*100</f>
        <v>9.9003534066058272</v>
      </c>
      <c r="M40" s="215">
        <f>D40/G40*100</f>
        <v>6.6300875707419591</v>
      </c>
      <c r="N40" s="215">
        <f>H40/'ناتج محلي اجمالي وزراعي ج6'!B7*100</f>
        <v>5.3053284923957884</v>
      </c>
      <c r="O40" s="215">
        <f>I40/'ناتج محلي اجمالي وزراعي ج6'!C7*100</f>
        <v>5.5578743432887396</v>
      </c>
      <c r="P40" s="215">
        <f>J40/'ناتج محلي اجمالي وزراعي ج6'!D7*100</f>
        <v>4.8389213312668939</v>
      </c>
      <c r="Q40" s="222" t="s">
        <v>9</v>
      </c>
    </row>
    <row r="41" spans="1:17" ht="15" thickBot="1">
      <c r="A41" s="221" t="s">
        <v>10</v>
      </c>
      <c r="B41" s="218"/>
      <c r="C41" s="218"/>
      <c r="D41" s="278">
        <f t="shared" ref="D41:D62" si="4">C41</f>
        <v>0</v>
      </c>
      <c r="E41" s="213">
        <v>121096.21</v>
      </c>
      <c r="F41" s="213">
        <v>109984.71</v>
      </c>
      <c r="G41" s="218">
        <v>16923.894742</v>
      </c>
      <c r="H41" s="218">
        <v>2770.8160716133398</v>
      </c>
      <c r="I41" s="218">
        <v>2919.28481307011</v>
      </c>
      <c r="J41" s="218">
        <v>3034.624014</v>
      </c>
      <c r="K41" s="215"/>
      <c r="L41" s="215"/>
      <c r="M41" s="215">
        <f t="shared" ref="M41:M62" si="5">D41/G41*100</f>
        <v>0</v>
      </c>
      <c r="N41" s="215">
        <f>H41/'ناتج محلي اجمالي وزراعي ج6'!B8*100</f>
        <v>0.77604079621181909</v>
      </c>
      <c r="O41" s="215">
        <f>I41/'ناتج محلي اجمالي وزراعي ج6'!C8*100</f>
        <v>0.76306201619440717</v>
      </c>
      <c r="P41" s="215">
        <f>J41/'ناتج محلي اجمالي وزراعي ج6'!D8*100</f>
        <v>0.71873896018323002</v>
      </c>
      <c r="Q41" s="223" t="s">
        <v>273</v>
      </c>
    </row>
    <row r="42" spans="1:17" ht="15" thickBot="1">
      <c r="A42" s="221" t="s">
        <v>13</v>
      </c>
      <c r="B42" s="215">
        <v>93.388957582446693</v>
      </c>
      <c r="C42" s="215">
        <v>114.75198619414893</v>
      </c>
      <c r="D42" s="278">
        <f t="shared" si="4"/>
        <v>114.75198619414893</v>
      </c>
      <c r="E42" s="218">
        <v>5493.4680930851</v>
      </c>
      <c r="F42" s="218">
        <v>6039.57822074468</v>
      </c>
      <c r="G42" s="218">
        <v>9761.5159569999996</v>
      </c>
      <c r="H42" s="218">
        <v>107.078430851063</v>
      </c>
      <c r="I42" s="218">
        <v>103.10779787234</v>
      </c>
      <c r="J42" s="218">
        <v>108.892213</v>
      </c>
      <c r="K42" s="215">
        <f>B42/E42*100</f>
        <v>1.6999999999999997</v>
      </c>
      <c r="L42" s="215">
        <f>C42/F42*100</f>
        <v>1.9</v>
      </c>
      <c r="M42" s="215">
        <f t="shared" si="5"/>
        <v>1.1755549721952776</v>
      </c>
      <c r="N42" s="215">
        <f>H42/'ناتج محلي اجمالي وزراعي ج6'!B9*100</f>
        <v>0.3322479565346565</v>
      </c>
      <c r="O42" s="215">
        <f>I42/'ناتج محلي اجمالي وزراعي ج6'!C9*100</f>
        <v>0.29187584477564715</v>
      </c>
      <c r="P42" s="215">
        <f>J42/'ناتج محلي اجمالي وزراعي ج6'!D9*100</f>
        <v>0.28920293760995075</v>
      </c>
      <c r="Q42" s="223" t="s">
        <v>15</v>
      </c>
    </row>
    <row r="43" spans="1:17" ht="15" thickBot="1">
      <c r="A43" s="221" t="s">
        <v>16</v>
      </c>
      <c r="B43" s="218"/>
      <c r="C43" s="218"/>
      <c r="D43" s="278"/>
      <c r="E43" s="218">
        <v>8566.20784904022</v>
      </c>
      <c r="F43" s="218">
        <v>8111.6922024861206</v>
      </c>
      <c r="G43" s="218">
        <f>F43</f>
        <v>8111.6922024861206</v>
      </c>
      <c r="H43" s="218">
        <v>3954.4544622212602</v>
      </c>
      <c r="I43" s="218">
        <v>3778.33576159624</v>
      </c>
      <c r="J43" s="218">
        <v>4194.419817</v>
      </c>
      <c r="K43" s="215"/>
      <c r="L43" s="215"/>
      <c r="M43" s="215">
        <f>D43/G43*100</f>
        <v>0</v>
      </c>
      <c r="N43" s="215">
        <f>H43/'ناتج محلي اجمالي وزراعي ج6'!B10*100</f>
        <v>9.4586679494250294</v>
      </c>
      <c r="O43" s="215">
        <f>I43/'ناتج محلي اجمالي وزراعي ج6'!C10*100</f>
        <v>9.4576614808416526</v>
      </c>
      <c r="P43" s="215">
        <f>J43/'ناتج محلي اجمالي وزراعي ج6'!D10*100</f>
        <v>11.726177866692238</v>
      </c>
      <c r="Q43" s="223" t="s">
        <v>18</v>
      </c>
    </row>
    <row r="44" spans="1:17" ht="15" thickBot="1">
      <c r="A44" s="221" t="s">
        <v>19</v>
      </c>
      <c r="B44" s="215"/>
      <c r="C44" s="215"/>
      <c r="D44" s="278"/>
      <c r="E44" s="215">
        <v>33431.7788366065</v>
      </c>
      <c r="F44" s="215">
        <v>32237.335772765</v>
      </c>
      <c r="G44" s="218">
        <f t="shared" ref="G44:G47" si="6">F44</f>
        <v>32237.335772765</v>
      </c>
      <c r="H44" s="215">
        <v>19556.286799955502</v>
      </c>
      <c r="I44" s="215">
        <v>20562.656297379101</v>
      </c>
      <c r="J44" s="218">
        <v>20769.544976000001</v>
      </c>
      <c r="K44" s="215"/>
      <c r="L44" s="215"/>
      <c r="M44" s="215">
        <f t="shared" si="5"/>
        <v>0</v>
      </c>
      <c r="N44" s="215">
        <f>H44/'ناتج محلي اجمالي وزراعي ج6'!B11*100</f>
        <v>12.215774608938773</v>
      </c>
      <c r="O44" s="215">
        <f>I44/'ناتج محلي اجمالي وزراعي ج6'!C11*100</f>
        <v>12.270732881705406</v>
      </c>
      <c r="P44" s="215">
        <f>J44/'ناتج محلي اجمالي وزراعي ج6'!D11*100</f>
        <v>101.55114571955232</v>
      </c>
      <c r="Q44" s="223" t="s">
        <v>21</v>
      </c>
    </row>
    <row r="45" spans="1:17">
      <c r="A45" s="224" t="s">
        <v>152</v>
      </c>
      <c r="B45" s="218"/>
      <c r="C45" s="218"/>
      <c r="D45" s="278"/>
      <c r="E45" s="218">
        <v>147.67264291287898</v>
      </c>
      <c r="F45" s="218">
        <v>156.62888157584501</v>
      </c>
      <c r="G45" s="218">
        <f t="shared" si="6"/>
        <v>156.62888157584501</v>
      </c>
      <c r="H45" s="218">
        <v>303.59768632417502</v>
      </c>
      <c r="I45" s="218">
        <v>319.78310044673503</v>
      </c>
      <c r="J45" s="218">
        <v>384.70194600000002</v>
      </c>
      <c r="K45" s="215"/>
      <c r="L45" s="215"/>
      <c r="M45" s="215">
        <f t="shared" si="5"/>
        <v>0</v>
      </c>
      <c r="N45" s="215">
        <f>H45/'ناتج محلي اجمالي وزراعي ج6'!B12*100</f>
        <v>29.733312476650458</v>
      </c>
      <c r="O45" s="215">
        <f>I45/'ناتج محلي اجمالي وزراعي ج6'!C12*100</f>
        <v>29.542915192027447</v>
      </c>
      <c r="P45" s="215">
        <f>J45/'ناتج محلي اجمالي وزراعي ج6'!D12*100</f>
        <v>32.642507110256417</v>
      </c>
      <c r="Q45" s="223" t="s">
        <v>27</v>
      </c>
    </row>
    <row r="46" spans="1:17" ht="15" thickBot="1">
      <c r="A46" s="221" t="s">
        <v>22</v>
      </c>
      <c r="B46" s="218"/>
      <c r="C46" s="218"/>
      <c r="D46" s="278"/>
      <c r="E46" s="218">
        <v>579.08507765023603</v>
      </c>
      <c r="F46" s="218">
        <v>598.37384650011211</v>
      </c>
      <c r="G46" s="218">
        <f t="shared" si="6"/>
        <v>598.37384650011211</v>
      </c>
      <c r="H46" s="218">
        <v>34.273013729462001</v>
      </c>
      <c r="I46" s="218">
        <v>40.406257033535901</v>
      </c>
      <c r="J46" s="218">
        <v>36.957988</v>
      </c>
      <c r="K46" s="215"/>
      <c r="L46" s="215"/>
      <c r="M46" s="215">
        <f t="shared" si="5"/>
        <v>0</v>
      </c>
      <c r="N46" s="215">
        <f>H46/'ناتج محلي اجمالي وزراعي ج6'!B13*100</f>
        <v>1.9426176697295745</v>
      </c>
      <c r="O46" s="215">
        <f>I46/'ناتج محلي اجمالي وزراعي ج6'!C13*100</f>
        <v>2.1904244805703654</v>
      </c>
      <c r="P46" s="215">
        <f>J46/'ناتج محلي اجمالي وزراعي ج6'!D13*100</f>
        <v>1.2642286690161531</v>
      </c>
      <c r="Q46" s="223" t="s">
        <v>25</v>
      </c>
    </row>
    <row r="47" spans="1:17" ht="15" thickBot="1">
      <c r="A47" s="221" t="s">
        <v>28</v>
      </c>
      <c r="B47" s="218">
        <v>18489.112262635921</v>
      </c>
      <c r="C47" s="218">
        <v>18489.112262635921</v>
      </c>
      <c r="D47" s="278">
        <f t="shared" si="4"/>
        <v>18489.112262635921</v>
      </c>
      <c r="E47" s="218">
        <v>166568.57894266598</v>
      </c>
      <c r="F47" s="218">
        <v>170160.07504960001</v>
      </c>
      <c r="G47" s="218">
        <f t="shared" si="6"/>
        <v>170160.07504960001</v>
      </c>
      <c r="H47" s="218">
        <v>17320.586666666601</v>
      </c>
      <c r="I47" s="218">
        <v>17393.167032266603</v>
      </c>
      <c r="J47" s="218">
        <v>17495.755722000002</v>
      </c>
      <c r="K47" s="215">
        <f>B47/E47*100</f>
        <v>11.099999999999998</v>
      </c>
      <c r="L47" s="215">
        <f>C47/F47*100</f>
        <v>10.865717035706833</v>
      </c>
      <c r="M47" s="215">
        <f t="shared" si="5"/>
        <v>10.865717035706833</v>
      </c>
      <c r="N47" s="215">
        <f>H47/'ناتج محلي اجمالي وزراعي ج6'!B14*100</f>
        <v>2.6856309786927253</v>
      </c>
      <c r="O47" s="215">
        <f>I47/'ناتج محلي اجمالي وزراعي ج6'!C14*100</f>
        <v>2.5435034536871854</v>
      </c>
      <c r="P47" s="215">
        <f>J47/'ناتج محلي اجمالي وزراعي ج6'!D14*100</f>
        <v>2.2244462924864661</v>
      </c>
      <c r="Q47" s="223" t="s">
        <v>31</v>
      </c>
    </row>
    <row r="48" spans="1:17" ht="15" thickBot="1">
      <c r="A48" s="221" t="s">
        <v>32</v>
      </c>
      <c r="B48" s="218">
        <v>90.54</v>
      </c>
      <c r="C48" s="218">
        <v>88.6</v>
      </c>
      <c r="D48" s="278">
        <f t="shared" si="4"/>
        <v>88.6</v>
      </c>
      <c r="E48" s="218">
        <v>5321.3197566930403</v>
      </c>
      <c r="F48" s="218">
        <v>7272.1470036029705</v>
      </c>
      <c r="G48" s="218">
        <v>5627.6993899999998</v>
      </c>
      <c r="H48" s="218">
        <v>29089.260273127798</v>
      </c>
      <c r="I48" s="218">
        <v>38605.2812265088</v>
      </c>
      <c r="J48" s="218">
        <v>10398.14243</v>
      </c>
      <c r="K48" s="215">
        <f>B48/E48*100</f>
        <v>1.7014576108891173</v>
      </c>
      <c r="L48" s="215">
        <f>C48/F48*100</f>
        <v>1.2183472082743005</v>
      </c>
      <c r="M48" s="215">
        <f t="shared" si="5"/>
        <v>1.5743555911574729</v>
      </c>
      <c r="N48" s="215">
        <f>H48/'ناتج محلي اجمالي وزراعي ج6'!B15*100</f>
        <v>30.440833270330469</v>
      </c>
      <c r="O48" s="215">
        <f>I48/'ناتج محلي اجمالي وزراعي ج6'!C15*100</f>
        <v>31.373653983347253</v>
      </c>
      <c r="P48" s="215">
        <f>J48/'ناتج محلي اجمالي وزراعي ج6'!D15*100</f>
        <v>21.500000637392471</v>
      </c>
      <c r="Q48" s="223" t="s">
        <v>35</v>
      </c>
    </row>
    <row r="49" spans="1:17" ht="15" thickBot="1">
      <c r="A49" s="221" t="s">
        <v>36</v>
      </c>
      <c r="B49" s="218"/>
      <c r="C49" s="218"/>
      <c r="D49" s="278"/>
      <c r="E49" s="218">
        <v>1493.63540886388</v>
      </c>
      <c r="F49" s="218">
        <v>1829.93620642528</v>
      </c>
      <c r="G49" s="218">
        <f>F49</f>
        <v>1829.93620642528</v>
      </c>
      <c r="H49" s="218">
        <v>2543.3950702082602</v>
      </c>
      <c r="I49" s="218">
        <v>3128.2286606520001</v>
      </c>
      <c r="J49" s="218">
        <v>3370.9912920000002</v>
      </c>
      <c r="K49" s="215"/>
      <c r="L49" s="215"/>
      <c r="M49" s="215">
        <f t="shared" si="5"/>
        <v>0</v>
      </c>
      <c r="N49" s="215">
        <f>H49/'ناتج محلي اجمالي وزراعي ج6'!B16*100</f>
        <v>20.54877112419673</v>
      </c>
      <c r="O49" s="215">
        <f>I49/'ناتج محلي اجمالي وزراعي ج6'!C16*100</f>
        <v>20.603001384008266</v>
      </c>
      <c r="P49" s="215">
        <f>J49/'ناتج محلي اجمالي وزراعي ج6'!D16*100</f>
        <v>20.603476380962526</v>
      </c>
      <c r="Q49" s="223" t="s">
        <v>272</v>
      </c>
    </row>
    <row r="50" spans="1:17" ht="15" thickBot="1">
      <c r="A50" s="225" t="s">
        <v>81</v>
      </c>
      <c r="B50" s="218"/>
      <c r="C50" s="218"/>
      <c r="D50" s="278"/>
      <c r="E50" s="218">
        <v>125.176844031465</v>
      </c>
      <c r="F50" s="218">
        <v>133.95306072592001</v>
      </c>
      <c r="G50" s="218">
        <v>1.1050000000000001E-2</v>
      </c>
      <c r="H50" s="218">
        <v>758.65324957519397</v>
      </c>
      <c r="I50" s="218">
        <v>811.85628528123107</v>
      </c>
      <c r="J50" s="218">
        <v>821.43495099999996</v>
      </c>
      <c r="K50" s="215"/>
      <c r="L50" s="215"/>
      <c r="M50" s="215">
        <f t="shared" si="5"/>
        <v>0</v>
      </c>
      <c r="N50" s="215">
        <f>H50/'ناتج محلي اجمالي وزراعي ج6'!B17*100</f>
        <v>52.880664606615191</v>
      </c>
      <c r="O50" s="215">
        <f>I50/'ناتج محلي اجمالي وزراعي ج6'!C17*100</f>
        <v>52.879819155091134</v>
      </c>
      <c r="P50" s="215">
        <f>J50/'ناتج محلي اجمالي وزراعي ج6'!D17*100</f>
        <v>52.880264177631886</v>
      </c>
      <c r="Q50" s="223" t="s">
        <v>110</v>
      </c>
    </row>
    <row r="51" spans="1:17" ht="15" thickBot="1">
      <c r="A51" s="221" t="s">
        <v>43</v>
      </c>
      <c r="B51" s="218"/>
      <c r="C51" s="218"/>
      <c r="D51" s="278"/>
      <c r="E51" s="218">
        <v>38809.525465313003</v>
      </c>
      <c r="F51" s="218">
        <v>41878.205578550595</v>
      </c>
      <c r="G51" s="218">
        <f>F51</f>
        <v>41878.205578550595</v>
      </c>
      <c r="H51" s="218">
        <v>6626.0972081218206</v>
      </c>
      <c r="I51" s="218">
        <v>6268.2206081081004</v>
      </c>
      <c r="J51" s="218">
        <v>5345.8019020000002</v>
      </c>
      <c r="K51" s="215"/>
      <c r="L51" s="215"/>
      <c r="M51" s="215">
        <f t="shared" si="5"/>
        <v>0</v>
      </c>
      <c r="N51" s="215">
        <f>H51/'ناتج محلي اجمالي وزراعي ج6'!B18*100</f>
        <v>3.9772492245629176</v>
      </c>
      <c r="O51" s="215">
        <f>I51/'ناتج محلي اجمالي وزراعي ج6'!C18*100</f>
        <v>3.2450924664051048</v>
      </c>
      <c r="P51" s="215">
        <f>J51/'ناتج محلي اجمالي وزراعي ج6'!D18*100</f>
        <v>2.4807716169352227</v>
      </c>
      <c r="Q51" s="223" t="s">
        <v>45</v>
      </c>
    </row>
    <row r="52" spans="1:17" ht="15" thickBot="1">
      <c r="A52" s="221" t="s">
        <v>46</v>
      </c>
      <c r="B52" s="218">
        <v>53.41</v>
      </c>
      <c r="C52" s="218">
        <v>51.6</v>
      </c>
      <c r="D52" s="278">
        <f t="shared" si="4"/>
        <v>51.6</v>
      </c>
      <c r="E52" s="218">
        <v>19627.320751625401</v>
      </c>
      <c r="F52" s="218">
        <v>18327.162951885501</v>
      </c>
      <c r="G52" s="218">
        <v>11373.211964</v>
      </c>
      <c r="H52" s="218">
        <v>1491.6070195058501</v>
      </c>
      <c r="I52" s="218">
        <v>1630.7740754226202</v>
      </c>
      <c r="J52" s="218">
        <v>1692.4267440000001</v>
      </c>
      <c r="K52" s="215">
        <f>B52/E52*100</f>
        <v>0.27212068664836458</v>
      </c>
      <c r="L52" s="215">
        <f>C52/F52*100</f>
        <v>0.28154930545150958</v>
      </c>
      <c r="M52" s="215">
        <f t="shared" si="5"/>
        <v>0.45369769035634938</v>
      </c>
      <c r="N52" s="215">
        <f>H52/'ناتج محلي اجمالي وزراعي ج6'!B19*100</f>
        <v>2.2620670602151201</v>
      </c>
      <c r="O52" s="215">
        <f>I52/'ناتج محلي اجمالي وزراعي ج6'!C19*100</f>
        <v>2.3040040624789775</v>
      </c>
      <c r="P52" s="215">
        <f>J52/'ناتج محلي اجمالي وزراعي ج6'!D19*100</f>
        <v>2.138217242167848</v>
      </c>
      <c r="Q52" s="223" t="s">
        <v>48</v>
      </c>
    </row>
    <row r="53" spans="1:17" ht="15" thickBot="1">
      <c r="A53" s="221" t="s">
        <v>49</v>
      </c>
      <c r="B53" s="218">
        <v>42.1168233232004</v>
      </c>
      <c r="C53" s="218">
        <v>35.830790040406903</v>
      </c>
      <c r="D53" s="278">
        <f t="shared" si="4"/>
        <v>35.830790040406903</v>
      </c>
      <c r="E53" s="218">
        <v>4108.5686559899996</v>
      </c>
      <c r="F53" s="218">
        <v>4493.4455732590204</v>
      </c>
      <c r="G53" s="218">
        <v>4190.2502990000003</v>
      </c>
      <c r="H53" s="218">
        <v>423.7</v>
      </c>
      <c r="I53" s="218">
        <v>418.40183999999999</v>
      </c>
      <c r="J53" s="218">
        <v>1197.9000000000001</v>
      </c>
      <c r="K53" s="215">
        <f>B53/E53*100</f>
        <v>1.0250972260569888</v>
      </c>
      <c r="L53" s="215">
        <f>C53/F53*100</f>
        <v>0.7974012248782939</v>
      </c>
      <c r="M53" s="215">
        <f t="shared" si="5"/>
        <v>0.85509903904685336</v>
      </c>
      <c r="N53" s="215">
        <f>H53/'ناتج محلي اجمالي وزراعي ج6'!B20*100</f>
        <v>3.1558875887290792</v>
      </c>
      <c r="O53" s="215">
        <f>I53/'ناتج محلي اجمالي وزراعي ج6'!C20*100</f>
        <v>2.885908084507625</v>
      </c>
      <c r="P53" s="215">
        <f>J53/'ناتج محلي اجمالي وزراعي ج6'!D20*100</f>
        <v>7.3596451347332987</v>
      </c>
      <c r="Q53" s="223" t="s">
        <v>51</v>
      </c>
    </row>
    <row r="54" spans="1:17" ht="15" thickBot="1">
      <c r="A54" s="221" t="s">
        <v>52</v>
      </c>
      <c r="B54" s="215"/>
      <c r="C54" s="215"/>
      <c r="D54" s="278"/>
      <c r="E54" s="215">
        <v>35217.610769230698</v>
      </c>
      <c r="F54" s="215">
        <v>37463.519221703202</v>
      </c>
      <c r="G54" s="218">
        <f>F54</f>
        <v>37463.519221703202</v>
      </c>
      <c r="H54" s="215">
        <v>278.99340109890096</v>
      </c>
      <c r="I54" s="215">
        <v>310.31134945054902</v>
      </c>
      <c r="J54" s="218">
        <v>335.71428600000002</v>
      </c>
      <c r="K54" s="215"/>
      <c r="L54" s="215"/>
      <c r="M54" s="215">
        <f t="shared" si="5"/>
        <v>0</v>
      </c>
      <c r="N54" s="215">
        <f>H54/'ناتج محلي اجمالي وزراعي ج6'!B21*100</f>
        <v>0.18387231330514836</v>
      </c>
      <c r="O54" s="215">
        <f>I54/'ناتج محلي اجمالي وزراعي ج6'!C21*100</f>
        <v>0.18589309857458156</v>
      </c>
      <c r="P54" s="215">
        <f>J54/'ناتج محلي اجمالي وزراعي ج6'!D21*100</f>
        <v>0.17543406307020543</v>
      </c>
      <c r="Q54" s="223" t="s">
        <v>54</v>
      </c>
    </row>
    <row r="55" spans="1:17" ht="15" thickBot="1">
      <c r="A55" s="221" t="s">
        <v>55</v>
      </c>
      <c r="B55" s="218" t="s">
        <v>244</v>
      </c>
      <c r="C55" s="218" t="s">
        <v>244</v>
      </c>
      <c r="D55" s="278"/>
      <c r="E55" s="218">
        <v>28123.896088005797</v>
      </c>
      <c r="F55" s="218">
        <v>30047.550700377997</v>
      </c>
      <c r="G55" s="218">
        <f>F55</f>
        <v>30047.550700377997</v>
      </c>
      <c r="H55" s="218">
        <v>567.37351826159795</v>
      </c>
      <c r="I55" s="218">
        <v>609.786471504823</v>
      </c>
      <c r="J55" s="218">
        <v>617.80851900000005</v>
      </c>
      <c r="K55" s="215"/>
      <c r="L55" s="215"/>
      <c r="M55" s="215">
        <f>D55/G55*100</f>
        <v>0</v>
      </c>
      <c r="N55" s="215">
        <f>H55/'ناتج محلي اجمالي وزراعي ج6'!B22*100</f>
        <v>0.51859205648389217</v>
      </c>
      <c r="O55" s="215">
        <f>I55/'ناتج محلي اجمالي وزراعي ج6'!C22*100</f>
        <v>0.51013633243344048</v>
      </c>
      <c r="P55" s="215">
        <f>J55/'ناتج محلي اجمالي وزراعي ج6'!D22*100</f>
        <v>0.4392040869521196</v>
      </c>
      <c r="Q55" s="223" t="s">
        <v>57</v>
      </c>
    </row>
    <row r="56" spans="1:17" ht="15" thickBot="1">
      <c r="A56" s="221" t="s">
        <v>58</v>
      </c>
      <c r="B56" s="218">
        <v>59.834413930348298</v>
      </c>
      <c r="C56" s="215">
        <v>37.56</v>
      </c>
      <c r="D56" s="278">
        <f t="shared" si="4"/>
        <v>37.56</v>
      </c>
      <c r="E56" s="218">
        <v>6262.7692317552201</v>
      </c>
      <c r="F56" s="218">
        <v>6984.6651226275198</v>
      </c>
      <c r="G56" s="218">
        <v>17326.894778999998</v>
      </c>
      <c r="H56" s="218">
        <v>1488.40485225472</v>
      </c>
      <c r="I56" s="218">
        <v>1561.5370813213899</v>
      </c>
      <c r="J56" s="218">
        <v>1778.492596</v>
      </c>
      <c r="K56" s="215">
        <f>B56/E56*100</f>
        <v>0.95539866976032495</v>
      </c>
      <c r="L56" s="215">
        <f>C56/F56*100</f>
        <v>0.53774947460717382</v>
      </c>
      <c r="M56" s="215">
        <f t="shared" si="5"/>
        <v>0.21677282905603087</v>
      </c>
      <c r="N56" s="215">
        <f>H56/'ناتج محلي اجمالي وزراعي ج6'!B23*100</f>
        <v>2.9047713744237313</v>
      </c>
      <c r="O56" s="215">
        <f>I56/'ناتج محلي اجمالي وزراعي ج6'!C23*100</f>
        <v>2.9247744546195729</v>
      </c>
      <c r="P56" s="215">
        <f>J56/'ناتج محلي اجمالي وزراعي ج6'!D23*100</f>
        <v>3.2359012267994385</v>
      </c>
      <c r="Q56" s="223" t="s">
        <v>60</v>
      </c>
    </row>
    <row r="57" spans="1:17" ht="15" thickBot="1">
      <c r="A57" s="221" t="s">
        <v>61</v>
      </c>
      <c r="B57" s="218"/>
      <c r="C57" s="218"/>
      <c r="D57" s="278">
        <f t="shared" si="4"/>
        <v>0</v>
      </c>
      <c r="E57" s="218">
        <v>8995.75384344126</v>
      </c>
      <c r="F57" s="218">
        <v>10505.437858040701</v>
      </c>
      <c r="G57" s="218">
        <f>F57</f>
        <v>10505.437858040701</v>
      </c>
      <c r="H57" s="218">
        <v>128.81040167123598</v>
      </c>
      <c r="I57" s="218">
        <v>206.38961255122001</v>
      </c>
      <c r="J57" s="218">
        <v>276.40842500000002</v>
      </c>
      <c r="K57" s="215"/>
      <c r="L57" s="215"/>
      <c r="M57" s="215">
        <f t="shared" si="5"/>
        <v>0</v>
      </c>
      <c r="N57" s="215">
        <f>H57/'ناتج محلي اجمالي وزراعي ج6'!B24*100</f>
        <v>0.49126774092767345</v>
      </c>
      <c r="O57" s="215">
        <f>I57/'ناتج محلي اجمالي وزراعي ج6'!C24*100</f>
        <v>0.54142080942082893</v>
      </c>
      <c r="P57" s="215">
        <f>J57/'ناتج محلي اجمالي وزراعي ج6'!D24*100</f>
        <v>0.79572889985743256</v>
      </c>
      <c r="Q57" s="223" t="s">
        <v>63</v>
      </c>
    </row>
    <row r="58" spans="1:17" ht="15" thickBot="1">
      <c r="A58" s="221" t="s">
        <v>64</v>
      </c>
      <c r="B58" s="218">
        <v>1307.9776336703601</v>
      </c>
      <c r="C58" s="218">
        <v>937.83037078900497</v>
      </c>
      <c r="D58" s="278">
        <f t="shared" si="4"/>
        <v>937.83037078900497</v>
      </c>
      <c r="E58" s="218">
        <v>97232.42</v>
      </c>
      <c r="F58" s="218">
        <v>67883.350000000006</v>
      </c>
      <c r="G58" s="218">
        <v>75193.191988000006</v>
      </c>
      <c r="H58" s="218">
        <v>31806.997719999999</v>
      </c>
      <c r="I58" s="218">
        <v>22411.845850000002</v>
      </c>
      <c r="J58" s="218">
        <v>28034.559473000001</v>
      </c>
      <c r="K58" s="215">
        <f>B58/E58*100</f>
        <v>1.3452073224860186</v>
      </c>
      <c r="L58" s="215">
        <f>C58/F58*100</f>
        <v>1.3815322472874496</v>
      </c>
      <c r="M58" s="215">
        <f t="shared" si="5"/>
        <v>1.2472277688898648</v>
      </c>
      <c r="N58" s="215">
        <f>H58/'ناتج محلي اجمالي وزراعي ج6'!B25*100</f>
        <v>9.5536592436848586</v>
      </c>
      <c r="O58" s="215">
        <f>I58/'ناتج محلي اجمالي وزراعي ج6'!C25*100</f>
        <v>9.521963652971916</v>
      </c>
      <c r="P58" s="215">
        <f>J58/'ناتج محلي اجمالي وزراعي ج6'!D25*100</f>
        <v>9.0873982004159899</v>
      </c>
      <c r="Q58" s="223" t="s">
        <v>66</v>
      </c>
    </row>
    <row r="59" spans="1:17" ht="15" thickBot="1">
      <c r="A59" s="221" t="s">
        <v>67</v>
      </c>
      <c r="B59" s="218"/>
      <c r="C59" s="218"/>
      <c r="D59" s="278"/>
      <c r="E59" s="218">
        <v>19948.455583431802</v>
      </c>
      <c r="F59" s="218">
        <v>20759.187353094898</v>
      </c>
      <c r="G59" s="218">
        <f>F59</f>
        <v>20759.187353094898</v>
      </c>
      <c r="H59" s="218">
        <v>12458.5570851791</v>
      </c>
      <c r="I59" s="218">
        <v>13580.584881442199</v>
      </c>
      <c r="J59" s="218">
        <v>14427.50078</v>
      </c>
      <c r="K59" s="215"/>
      <c r="L59" s="215"/>
      <c r="M59" s="215">
        <f t="shared" si="5"/>
        <v>0</v>
      </c>
      <c r="N59" s="215">
        <f>H59/'ناتج محلي اجمالي وزراعي ج6'!B26*100</f>
        <v>12.024871102695618</v>
      </c>
      <c r="O59" s="215">
        <f>I59/'ناتج محلي اجمالي وزراعي ج6'!C26*100</f>
        <v>12.365805269210743</v>
      </c>
      <c r="P59" s="215">
        <f>J59/'ناتج محلي اجمالي وزراعي ج6'!D26*100</f>
        <v>12.216736147168264</v>
      </c>
      <c r="Q59" s="223" t="s">
        <v>69</v>
      </c>
    </row>
    <row r="60" spans="1:17" ht="15" thickBot="1">
      <c r="A60" s="221" t="s">
        <v>70</v>
      </c>
      <c r="B60" s="218"/>
      <c r="C60" s="218"/>
      <c r="D60" s="278"/>
      <c r="E60" s="218">
        <v>1027.38071870307</v>
      </c>
      <c r="F60" s="218">
        <v>1110.21027455119</v>
      </c>
      <c r="G60" s="218">
        <f t="shared" ref="G60:G61" si="7">F60</f>
        <v>1110.21027455119</v>
      </c>
      <c r="H60" s="218">
        <v>1131.50965483806</v>
      </c>
      <c r="I60" s="218">
        <v>1146.4318151694902</v>
      </c>
      <c r="J60" s="218">
        <v>1412.401157</v>
      </c>
      <c r="K60" s="215"/>
      <c r="L60" s="215"/>
      <c r="M60" s="215">
        <f t="shared" si="5"/>
        <v>0</v>
      </c>
      <c r="N60" s="215">
        <f>H60/'ناتج محلي اجمالي وزراعي ج6'!B27*100</f>
        <v>23.921980017717971</v>
      </c>
      <c r="O60" s="215">
        <f>I60/'ناتج محلي اجمالي وزراعي ج6'!C27*100</f>
        <v>23.067038534597387</v>
      </c>
      <c r="P60" s="215">
        <f>J60/'ناتج محلي اجمالي وزراعي ج6'!D27*100</f>
        <v>20.036418510023651</v>
      </c>
      <c r="Q60" s="223" t="s">
        <v>73</v>
      </c>
    </row>
    <row r="61" spans="1:17" ht="15" thickBot="1">
      <c r="A61" s="221" t="s">
        <v>82</v>
      </c>
      <c r="B61" s="226"/>
      <c r="C61" s="226"/>
      <c r="D61" s="278"/>
      <c r="E61" s="226">
        <v>3486.5093768904999</v>
      </c>
      <c r="F61" s="226">
        <v>2638.8115046023504</v>
      </c>
      <c r="G61" s="218">
        <f t="shared" si="7"/>
        <v>2638.8115046023504</v>
      </c>
      <c r="H61" s="226">
        <v>4529.86161767881</v>
      </c>
      <c r="I61" s="226">
        <v>4590.3203523989005</v>
      </c>
      <c r="J61" s="218">
        <v>4348.1942870000003</v>
      </c>
      <c r="K61" s="215"/>
      <c r="L61" s="215"/>
      <c r="M61" s="215">
        <f t="shared" si="5"/>
        <v>0</v>
      </c>
      <c r="N61" s="215">
        <f>H61/'ناتج محلي اجمالي وزراعي ج6'!B28*100</f>
        <v>18.235398723299745</v>
      </c>
      <c r="O61" s="215">
        <f>I61/'ناتج محلي اجمالي وزراعي ج6'!C28*100</f>
        <v>16.419353394637334</v>
      </c>
      <c r="P61" s="215">
        <f>J61/'ناتج محلي اجمالي وزراعي ج6'!D28*100</f>
        <v>18.985327179823582</v>
      </c>
      <c r="Q61" s="223" t="s">
        <v>83</v>
      </c>
    </row>
    <row r="62" spans="1:17" ht="15" thickBot="1">
      <c r="A62" s="227" t="s">
        <v>215</v>
      </c>
      <c r="B62" s="228">
        <f>SUM(B40:B61)</f>
        <v>20904.780091142282</v>
      </c>
      <c r="C62" s="228">
        <f>SUM(C40:C61)</f>
        <v>20555.285409659478</v>
      </c>
      <c r="D62" s="279">
        <f t="shared" si="4"/>
        <v>20555.285409659478</v>
      </c>
      <c r="E62" s="228">
        <f t="shared" ref="E62:J62" si="8">SUM(E40:E61)</f>
        <v>616755.27393593604</v>
      </c>
      <c r="F62" s="228">
        <f t="shared" si="8"/>
        <v>586696.496008471</v>
      </c>
      <c r="G62" s="228">
        <f t="shared" si="8"/>
        <v>509959.84025327343</v>
      </c>
      <c r="H62" s="228">
        <f t="shared" si="8"/>
        <v>139426.87833386866</v>
      </c>
      <c r="I62" s="228">
        <f t="shared" si="8"/>
        <v>142653.04919764501</v>
      </c>
      <c r="J62" s="228">
        <f t="shared" si="8"/>
        <v>122160.138307</v>
      </c>
      <c r="K62" s="228">
        <f>B62/E62*100</f>
        <v>3.3894773137057466</v>
      </c>
      <c r="L62" s="228">
        <f>C62/F62*100</f>
        <v>3.5035636908529773</v>
      </c>
      <c r="M62" s="215">
        <f t="shared" si="5"/>
        <v>4.0307655205654278</v>
      </c>
      <c r="N62" s="228">
        <f>H62/'ناتج محلي اجمالي وزراعي ج6'!B29*100</f>
        <v>5.7196061105650973</v>
      </c>
      <c r="O62" s="228">
        <f>I62/'ناتج محلي اجمالي وزراعي ج6'!C29*100</f>
        <v>5.6449791971768644</v>
      </c>
      <c r="P62" s="228">
        <f>J62/'ناتج محلي اجمالي وزراعي ج6'!D29*100</f>
        <v>4.6892432552962013</v>
      </c>
      <c r="Q62" s="229" t="s">
        <v>192</v>
      </c>
    </row>
    <row r="63" spans="1:17" ht="15" thickBot="1">
      <c r="A63" s="227" t="s">
        <v>158</v>
      </c>
      <c r="B63" s="228">
        <v>122364.531477289</v>
      </c>
      <c r="C63" s="228">
        <v>117473.432893921</v>
      </c>
      <c r="D63" s="228">
        <f>C63</f>
        <v>117473.432893921</v>
      </c>
      <c r="E63" s="228">
        <v>12401314.253657099</v>
      </c>
      <c r="F63" s="228">
        <v>13043433.440509001</v>
      </c>
      <c r="G63" s="228">
        <v>13043433.440509001</v>
      </c>
      <c r="H63" s="228">
        <v>3189735.7337386403</v>
      </c>
      <c r="I63" s="228">
        <v>3323048.7387220496</v>
      </c>
      <c r="J63" s="228">
        <v>3378440.7357890001</v>
      </c>
      <c r="K63" s="228">
        <f>B63/E63*100</f>
        <v>0.98670615851222521</v>
      </c>
      <c r="L63" s="228">
        <f>C63/F63*100</f>
        <v>0.90063274696586915</v>
      </c>
      <c r="M63" s="228"/>
      <c r="N63" s="228">
        <f>H63/'ناتج محلي اجمالي وزراعي ج6'!B30*100</f>
        <v>4.2354985855945246</v>
      </c>
      <c r="O63" s="228">
        <f>I63/'ناتج محلي اجمالي وزراعي ج6'!C30*100</f>
        <v>4.1575331925073087</v>
      </c>
      <c r="P63" s="228">
        <f>J63/'ناتج محلي اجمالي وزراعي ج6'!D30*100</f>
        <v>3.951059291629353</v>
      </c>
      <c r="Q63" s="229" t="s">
        <v>172</v>
      </c>
    </row>
    <row r="65" spans="4:4">
      <c r="D65" s="237"/>
    </row>
  </sheetData>
  <mergeCells count="26">
    <mergeCell ref="A37:A39"/>
    <mergeCell ref="B37:D37"/>
    <mergeCell ref="E37:G37"/>
    <mergeCell ref="H37:J37"/>
    <mergeCell ref="K4:L4"/>
    <mergeCell ref="A4:C4"/>
    <mergeCell ref="A5:A7"/>
    <mergeCell ref="B6:C6"/>
    <mergeCell ref="B5:C5"/>
    <mergeCell ref="F6:G6"/>
    <mergeCell ref="Q37:Q39"/>
    <mergeCell ref="D6:E6"/>
    <mergeCell ref="L5:L7"/>
    <mergeCell ref="N37:P37"/>
    <mergeCell ref="B38:D38"/>
    <mergeCell ref="E38:G38"/>
    <mergeCell ref="H38:J38"/>
    <mergeCell ref="K38:M38"/>
    <mergeCell ref="N38:P38"/>
    <mergeCell ref="D5:E5"/>
    <mergeCell ref="J5:K5"/>
    <mergeCell ref="J6:K6"/>
    <mergeCell ref="H6:I6"/>
    <mergeCell ref="H5:I5"/>
    <mergeCell ref="F5:G5"/>
    <mergeCell ref="K37:M37"/>
  </mergeCells>
  <conditionalFormatting sqref="Q40:Q63 L8:L30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6AEF-AED5-4F32-ABE1-5660AB67D2A7}">
  <dimension ref="A1"/>
  <sheetViews>
    <sheetView tabSelected="1" workbookViewId="0">
      <selection activeCell="G18" sqref="G18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rightToLeft="1" topLeftCell="A16" workbookViewId="0">
      <selection activeCell="B12" sqref="B12"/>
    </sheetView>
  </sheetViews>
  <sheetFormatPr defaultColWidth="9.140625" defaultRowHeight="15"/>
  <cols>
    <col min="1" max="7" width="17.7109375" style="41" customWidth="1"/>
    <col min="8" max="8" width="23.5703125" style="41" customWidth="1"/>
    <col min="9" max="9" width="15.140625" style="41" customWidth="1"/>
    <col min="10" max="10" width="15.85546875" style="41" customWidth="1"/>
    <col min="11" max="11" width="15.28515625" style="41" customWidth="1"/>
    <col min="12" max="12" width="15.140625" style="41" customWidth="1"/>
    <col min="13" max="16384" width="9.140625" style="41"/>
  </cols>
  <sheetData>
    <row r="1" spans="1:8" ht="15.75">
      <c r="A1" s="306" t="s">
        <v>252</v>
      </c>
      <c r="B1" s="306"/>
      <c r="C1" s="306"/>
      <c r="D1" s="306"/>
      <c r="F1" s="296" t="s">
        <v>253</v>
      </c>
      <c r="G1" s="296"/>
      <c r="H1" s="296"/>
    </row>
    <row r="2" spans="1:8" ht="23.25" customHeight="1" thickBot="1">
      <c r="A2" s="48" t="s">
        <v>75</v>
      </c>
      <c r="B2" s="48"/>
      <c r="G2" s="100"/>
      <c r="H2" s="100" t="s">
        <v>76</v>
      </c>
    </row>
    <row r="3" spans="1:8" ht="16.5" thickBot="1">
      <c r="A3" s="309" t="s">
        <v>0</v>
      </c>
      <c r="B3" s="307" t="s">
        <v>77</v>
      </c>
      <c r="C3" s="307"/>
      <c r="D3" s="308"/>
      <c r="E3" s="302" t="s">
        <v>78</v>
      </c>
      <c r="F3" s="303"/>
      <c r="G3" s="303"/>
      <c r="H3" s="297" t="s">
        <v>4</v>
      </c>
    </row>
    <row r="4" spans="1:8" ht="16.5" thickBot="1">
      <c r="A4" s="310"/>
      <c r="B4" s="300" t="s">
        <v>79</v>
      </c>
      <c r="C4" s="300"/>
      <c r="D4" s="301"/>
      <c r="E4" s="304" t="s">
        <v>80</v>
      </c>
      <c r="F4" s="305"/>
      <c r="G4" s="305"/>
      <c r="H4" s="298"/>
    </row>
    <row r="5" spans="1:8" ht="16.5" thickBot="1">
      <c r="A5" s="311"/>
      <c r="B5" s="116">
        <v>2016</v>
      </c>
      <c r="C5" s="116">
        <v>2017</v>
      </c>
      <c r="D5" s="116">
        <v>2018</v>
      </c>
      <c r="E5" s="116">
        <v>2016</v>
      </c>
      <c r="F5" s="116">
        <v>2017</v>
      </c>
      <c r="G5" s="116">
        <v>2018</v>
      </c>
      <c r="H5" s="299"/>
    </row>
    <row r="6" spans="1:8" ht="15.75">
      <c r="A6" s="109" t="s">
        <v>6</v>
      </c>
      <c r="B6" s="49">
        <v>9716.5249999999978</v>
      </c>
      <c r="C6" s="49">
        <v>9905.0300000000007</v>
      </c>
      <c r="D6" s="49">
        <v>10309</v>
      </c>
      <c r="E6" s="83">
        <v>907.07399999999996</v>
      </c>
      <c r="F6" s="83">
        <v>905.51300000000003</v>
      </c>
      <c r="G6" s="83">
        <v>1025</v>
      </c>
      <c r="H6" s="109" t="s">
        <v>9</v>
      </c>
    </row>
    <row r="7" spans="1:8" ht="15.75">
      <c r="A7" s="110" t="s">
        <v>10</v>
      </c>
      <c r="B7" s="50">
        <v>9121.1669999999995</v>
      </c>
      <c r="C7" s="50">
        <v>9400</v>
      </c>
      <c r="D7" s="49">
        <v>9630.9590000000007</v>
      </c>
      <c r="E7" s="84">
        <v>1385</v>
      </c>
      <c r="F7" s="84">
        <v>940</v>
      </c>
      <c r="G7" s="83">
        <v>1285.972</v>
      </c>
      <c r="H7" s="110" t="s">
        <v>273</v>
      </c>
    </row>
    <row r="8" spans="1:8" ht="15.75">
      <c r="A8" s="110" t="s">
        <v>13</v>
      </c>
      <c r="B8" s="50">
        <v>1423.7260000000001</v>
      </c>
      <c r="C8" s="50">
        <v>1490</v>
      </c>
      <c r="D8" s="49">
        <v>1569.4390000000001</v>
      </c>
      <c r="E8" s="84">
        <v>154</v>
      </c>
      <c r="F8" s="84">
        <v>298</v>
      </c>
      <c r="G8" s="83">
        <v>167.86699999999999</v>
      </c>
      <c r="H8" s="110" t="s">
        <v>15</v>
      </c>
    </row>
    <row r="9" spans="1:8" ht="15.75">
      <c r="A9" s="110" t="s">
        <v>16</v>
      </c>
      <c r="B9" s="50">
        <v>11304.482</v>
      </c>
      <c r="C9" s="50">
        <v>11530</v>
      </c>
      <c r="D9" s="49">
        <v>11551</v>
      </c>
      <c r="E9" s="84">
        <v>3741</v>
      </c>
      <c r="F9" s="84">
        <v>3920.2000000000003</v>
      </c>
      <c r="G9" s="83">
        <v>3620.748</v>
      </c>
      <c r="H9" s="110" t="s">
        <v>18</v>
      </c>
    </row>
    <row r="10" spans="1:8" ht="15.75">
      <c r="A10" s="110" t="s">
        <v>19</v>
      </c>
      <c r="B10" s="50">
        <v>40836</v>
      </c>
      <c r="C10" s="50">
        <v>41721</v>
      </c>
      <c r="D10" s="49">
        <v>42600</v>
      </c>
      <c r="E10" s="84">
        <v>13910.1708371736</v>
      </c>
      <c r="F10" s="84">
        <v>14211.632811678865</v>
      </c>
      <c r="G10" s="242">
        <v>11498.038</v>
      </c>
      <c r="H10" s="110" t="s">
        <v>21</v>
      </c>
    </row>
    <row r="11" spans="1:8" ht="15.75">
      <c r="A11" s="110" t="s">
        <v>152</v>
      </c>
      <c r="B11" s="50">
        <v>806.15300000000002</v>
      </c>
      <c r="C11" s="50">
        <v>828.14700000000005</v>
      </c>
      <c r="D11" s="49">
        <v>832.322</v>
      </c>
      <c r="E11" s="84">
        <v>512.58900000000006</v>
      </c>
      <c r="F11" s="84">
        <v>512.58900000000006</v>
      </c>
      <c r="G11" s="83">
        <v>591.255</v>
      </c>
      <c r="H11" s="110" t="s">
        <v>27</v>
      </c>
    </row>
    <row r="12" spans="1:8" ht="15.75">
      <c r="A12" s="110" t="s">
        <v>97</v>
      </c>
      <c r="B12" s="50">
        <v>992.63499999999999</v>
      </c>
      <c r="C12" s="50">
        <v>960</v>
      </c>
      <c r="D12" s="49">
        <v>958.92</v>
      </c>
      <c r="E12" s="84">
        <v>291.45499999999998</v>
      </c>
      <c r="F12" s="84">
        <v>249.60000000000002</v>
      </c>
      <c r="G12" s="83">
        <v>215.875</v>
      </c>
      <c r="H12" s="110" t="s">
        <v>103</v>
      </c>
    </row>
    <row r="13" spans="1:8" ht="15.75">
      <c r="A13" s="110" t="s">
        <v>28</v>
      </c>
      <c r="B13" s="50">
        <v>31787.58</v>
      </c>
      <c r="C13" s="50">
        <v>32940</v>
      </c>
      <c r="D13" s="49">
        <v>33699.947</v>
      </c>
      <c r="E13" s="84">
        <v>5070</v>
      </c>
      <c r="F13" s="84">
        <v>7576.2000000000007</v>
      </c>
      <c r="G13" s="83">
        <v>5421.2049999999999</v>
      </c>
      <c r="H13" s="110" t="s">
        <v>31</v>
      </c>
    </row>
    <row r="14" spans="1:8" ht="15.75">
      <c r="A14" s="110" t="s">
        <v>32</v>
      </c>
      <c r="B14" s="50">
        <v>39598.699999999997</v>
      </c>
      <c r="C14" s="50">
        <v>40782.741999999998</v>
      </c>
      <c r="D14" s="49">
        <v>41984.512000000002</v>
      </c>
      <c r="E14" s="84">
        <v>22697.25</v>
      </c>
      <c r="F14" s="84">
        <v>23653.990359999996</v>
      </c>
      <c r="G14" s="83">
        <v>23931.170999999998</v>
      </c>
      <c r="H14" s="110" t="s">
        <v>35</v>
      </c>
    </row>
    <row r="15" spans="1:8" ht="15.75">
      <c r="A15" s="110" t="s">
        <v>36</v>
      </c>
      <c r="B15" s="50">
        <v>18430.5</v>
      </c>
      <c r="C15" s="50">
        <v>18270</v>
      </c>
      <c r="D15" s="49">
        <v>16906.282999999999</v>
      </c>
      <c r="E15" s="84">
        <v>9551</v>
      </c>
      <c r="F15" s="84">
        <v>4567.5</v>
      </c>
      <c r="G15" s="83">
        <v>8381.17</v>
      </c>
      <c r="H15" s="110" t="s">
        <v>272</v>
      </c>
    </row>
    <row r="16" spans="1:8" ht="15.75">
      <c r="A16" s="110" t="s">
        <v>81</v>
      </c>
      <c r="B16" s="51">
        <v>14318</v>
      </c>
      <c r="C16" s="51">
        <v>14740</v>
      </c>
      <c r="D16" s="49">
        <v>15008.154</v>
      </c>
      <c r="E16" s="85">
        <v>6864</v>
      </c>
      <c r="F16" s="85">
        <v>10170.599999999999</v>
      </c>
      <c r="G16" s="83">
        <v>8354.51</v>
      </c>
      <c r="H16" s="110" t="s">
        <v>110</v>
      </c>
    </row>
    <row r="17" spans="1:9" ht="15.75">
      <c r="A17" s="110" t="s">
        <v>43</v>
      </c>
      <c r="B17" s="51">
        <v>36169.123</v>
      </c>
      <c r="C17" s="51">
        <v>37139.519</v>
      </c>
      <c r="D17" s="49">
        <v>38124.182000000001</v>
      </c>
      <c r="E17" s="85">
        <v>10906.341</v>
      </c>
      <c r="F17" s="85">
        <v>11198.964</v>
      </c>
      <c r="G17" s="83">
        <v>11495.849</v>
      </c>
      <c r="H17" s="110" t="s">
        <v>45</v>
      </c>
    </row>
    <row r="18" spans="1:9" ht="15.75">
      <c r="A18" s="110" t="s">
        <v>46</v>
      </c>
      <c r="B18" s="51">
        <v>4414.05</v>
      </c>
      <c r="C18" s="51">
        <v>4560</v>
      </c>
      <c r="D18" s="49">
        <v>4600</v>
      </c>
      <c r="E18" s="85">
        <v>806.6</v>
      </c>
      <c r="F18" s="85">
        <v>1276.8000000000002</v>
      </c>
      <c r="G18" s="83">
        <v>746.74</v>
      </c>
      <c r="H18" s="110" t="s">
        <v>48</v>
      </c>
      <c r="I18" s="119"/>
    </row>
    <row r="19" spans="1:9" ht="15.75">
      <c r="A19" s="110" t="s">
        <v>49</v>
      </c>
      <c r="B19" s="51">
        <v>4420.549</v>
      </c>
      <c r="C19" s="51">
        <v>4705.8549999999996</v>
      </c>
      <c r="D19" s="49">
        <v>4854.0129999999999</v>
      </c>
      <c r="E19" s="85">
        <v>741.51499999999999</v>
      </c>
      <c r="F19" s="85">
        <v>686.91300000000001</v>
      </c>
      <c r="G19" s="242">
        <v>704.28899999999999</v>
      </c>
      <c r="H19" s="110" t="s">
        <v>51</v>
      </c>
    </row>
    <row r="20" spans="1:9" ht="15.75">
      <c r="A20" s="110" t="s">
        <v>52</v>
      </c>
      <c r="B20" s="51">
        <v>2477.1129999999998</v>
      </c>
      <c r="C20" s="51">
        <v>2545.8200000000002</v>
      </c>
      <c r="D20" s="49">
        <v>2718.7849999999999</v>
      </c>
      <c r="E20" s="85">
        <v>16</v>
      </c>
      <c r="F20" s="85">
        <v>22.912379999999999</v>
      </c>
      <c r="G20" s="242">
        <v>23.303000000000001</v>
      </c>
      <c r="H20" s="110" t="s">
        <v>54</v>
      </c>
    </row>
    <row r="21" spans="1:9" ht="15.75">
      <c r="A21" s="110" t="s">
        <v>55</v>
      </c>
      <c r="B21" s="51">
        <v>4052.59</v>
      </c>
      <c r="C21" s="51">
        <v>4140</v>
      </c>
      <c r="D21" s="49">
        <v>4226.92</v>
      </c>
      <c r="E21" s="85">
        <v>0</v>
      </c>
      <c r="F21" s="85">
        <v>0</v>
      </c>
      <c r="G21" s="83">
        <v>0</v>
      </c>
      <c r="H21" s="110" t="s">
        <v>57</v>
      </c>
    </row>
    <row r="22" spans="1:9" ht="15.75">
      <c r="A22" s="110" t="s">
        <v>58</v>
      </c>
      <c r="B22" s="51">
        <v>6006.67</v>
      </c>
      <c r="C22" s="51">
        <v>6050</v>
      </c>
      <c r="D22" s="49">
        <v>4800</v>
      </c>
      <c r="E22" s="85">
        <v>720</v>
      </c>
      <c r="F22" s="85">
        <v>726</v>
      </c>
      <c r="G22" s="83">
        <v>782.46600000000001</v>
      </c>
      <c r="H22" s="110" t="s">
        <v>60</v>
      </c>
    </row>
    <row r="23" spans="1:9" ht="15.75">
      <c r="A23" s="110" t="s">
        <v>101</v>
      </c>
      <c r="B23" s="51">
        <v>6293.25</v>
      </c>
      <c r="C23" s="51">
        <v>6370</v>
      </c>
      <c r="D23" s="49">
        <v>6678.567</v>
      </c>
      <c r="E23" s="85">
        <v>1359</v>
      </c>
      <c r="F23" s="85">
        <v>1337.7</v>
      </c>
      <c r="G23" s="83">
        <v>1287.5930000000001</v>
      </c>
      <c r="H23" s="110" t="s">
        <v>63</v>
      </c>
    </row>
    <row r="24" spans="1:9" ht="15.75">
      <c r="A24" s="110" t="s">
        <v>102</v>
      </c>
      <c r="B24" s="51">
        <v>95688.7</v>
      </c>
      <c r="C24" s="51">
        <v>96279</v>
      </c>
      <c r="D24" s="49">
        <v>98101</v>
      </c>
      <c r="E24" s="85">
        <v>52783</v>
      </c>
      <c r="F24" s="85">
        <v>55168</v>
      </c>
      <c r="G24" s="83">
        <v>56408</v>
      </c>
      <c r="H24" s="110" t="s">
        <v>66</v>
      </c>
    </row>
    <row r="25" spans="1:9" ht="15.75">
      <c r="A25" s="110" t="s">
        <v>67</v>
      </c>
      <c r="B25" s="51">
        <v>33947.089999999997</v>
      </c>
      <c r="C25" s="51">
        <v>35740</v>
      </c>
      <c r="D25" s="49">
        <v>36029.137999999999</v>
      </c>
      <c r="E25" s="85">
        <v>13455.995000000001</v>
      </c>
      <c r="F25" s="85">
        <v>14653.4</v>
      </c>
      <c r="G25" s="83">
        <v>13589.062</v>
      </c>
      <c r="H25" s="110" t="s">
        <v>69</v>
      </c>
    </row>
    <row r="26" spans="1:9" ht="15.75">
      <c r="A26" s="110" t="s">
        <v>70</v>
      </c>
      <c r="B26" s="51">
        <v>4301.0200000000004</v>
      </c>
      <c r="C26" s="51">
        <v>4420</v>
      </c>
      <c r="D26" s="49">
        <v>4403.3190000000004</v>
      </c>
      <c r="E26" s="85">
        <v>1652</v>
      </c>
      <c r="F26" s="85">
        <v>1900.6</v>
      </c>
      <c r="G26" s="83">
        <v>2103.3240000000001</v>
      </c>
      <c r="H26" s="110" t="s">
        <v>73</v>
      </c>
    </row>
    <row r="27" spans="1:9" ht="16.5" thickBot="1">
      <c r="A27" s="111" t="s">
        <v>82</v>
      </c>
      <c r="B27" s="52">
        <v>27584.2</v>
      </c>
      <c r="C27" s="52">
        <v>28250</v>
      </c>
      <c r="D27" s="49">
        <v>28498.687000000002</v>
      </c>
      <c r="E27" s="86">
        <v>19466</v>
      </c>
      <c r="F27" s="86">
        <v>19970</v>
      </c>
      <c r="G27" s="83">
        <v>20575</v>
      </c>
      <c r="H27" s="115" t="s">
        <v>83</v>
      </c>
    </row>
    <row r="28" spans="1:9" ht="16.5" thickBot="1">
      <c r="A28" s="112" t="s">
        <v>215</v>
      </c>
      <c r="B28" s="113">
        <f t="shared" ref="B28:G28" si="0">SUM(B6:B27)</f>
        <v>403689.82300000003</v>
      </c>
      <c r="C28" s="113">
        <f t="shared" si="0"/>
        <v>412767.11300000001</v>
      </c>
      <c r="D28" s="113">
        <f t="shared" si="0"/>
        <v>418085.147</v>
      </c>
      <c r="E28" s="113">
        <f t="shared" si="0"/>
        <v>166989.98983717361</v>
      </c>
      <c r="F28" s="113">
        <f t="shared" si="0"/>
        <v>173947.11455167885</v>
      </c>
      <c r="G28" s="113">
        <f t="shared" si="0"/>
        <v>172208.43699999998</v>
      </c>
      <c r="H28" s="112" t="s">
        <v>192</v>
      </c>
    </row>
    <row r="29" spans="1:9" ht="16.5" thickBot="1">
      <c r="A29" s="112" t="s">
        <v>158</v>
      </c>
      <c r="B29" s="113">
        <v>7466964.2800000003</v>
      </c>
      <c r="C29" s="113">
        <v>7530360</v>
      </c>
      <c r="D29" s="113">
        <v>7591945.2704999996</v>
      </c>
      <c r="E29" s="114">
        <v>3434803.5688000005</v>
      </c>
      <c r="F29" s="114">
        <v>3433844.16</v>
      </c>
      <c r="G29" s="113">
        <v>3395021.1274999999</v>
      </c>
      <c r="H29" s="112" t="s">
        <v>172</v>
      </c>
    </row>
    <row r="30" spans="1:9">
      <c r="H30" s="4" t="s">
        <v>290</v>
      </c>
    </row>
  </sheetData>
  <mergeCells count="8">
    <mergeCell ref="F1:H1"/>
    <mergeCell ref="H3:H5"/>
    <mergeCell ref="B4:D4"/>
    <mergeCell ref="E3:G3"/>
    <mergeCell ref="E4:G4"/>
    <mergeCell ref="A1:D1"/>
    <mergeCell ref="B3:D3"/>
    <mergeCell ref="A3:A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0"/>
  <sheetViews>
    <sheetView rightToLeft="1" workbookViewId="0">
      <selection activeCell="F32" sqref="F32"/>
    </sheetView>
  </sheetViews>
  <sheetFormatPr defaultRowHeight="15"/>
  <cols>
    <col min="1" max="6" width="13.5703125" customWidth="1"/>
    <col min="7" max="7" width="15.5703125" customWidth="1"/>
    <col min="8" max="8" width="26.28515625" customWidth="1"/>
  </cols>
  <sheetData>
    <row r="1" spans="1:25" s="4" customFormat="1" ht="15.75" customHeight="1">
      <c r="A1" s="306" t="s">
        <v>254</v>
      </c>
      <c r="B1" s="306"/>
      <c r="C1" s="306"/>
      <c r="D1" s="306"/>
      <c r="E1" s="296" t="s">
        <v>255</v>
      </c>
      <c r="F1" s="296"/>
      <c r="G1" s="296"/>
      <c r="H1" s="296"/>
      <c r="I1" s="3"/>
      <c r="J1" s="3"/>
      <c r="K1" s="3"/>
    </row>
    <row r="2" spans="1:25" s="4" customFormat="1" ht="16.5" customHeight="1" thickBot="1">
      <c r="A2" s="48" t="s">
        <v>75</v>
      </c>
      <c r="E2" s="5"/>
      <c r="H2" s="100" t="s">
        <v>76</v>
      </c>
      <c r="I2" s="3"/>
      <c r="J2" s="3"/>
    </row>
    <row r="3" spans="1:25" s="4" customFormat="1" ht="16.5" thickBot="1">
      <c r="A3" s="317" t="s">
        <v>0</v>
      </c>
      <c r="B3" s="315" t="s">
        <v>85</v>
      </c>
      <c r="C3" s="307"/>
      <c r="D3" s="308"/>
      <c r="E3" s="302" t="s">
        <v>86</v>
      </c>
      <c r="F3" s="303"/>
      <c r="G3" s="303"/>
      <c r="H3" s="312" t="s">
        <v>4</v>
      </c>
      <c r="I3" s="3"/>
      <c r="J3" s="3"/>
    </row>
    <row r="4" spans="1:25" s="4" customFormat="1" ht="16.5" thickBot="1">
      <c r="A4" s="318"/>
      <c r="B4" s="316" t="s">
        <v>87</v>
      </c>
      <c r="C4" s="300"/>
      <c r="D4" s="301"/>
      <c r="E4" s="304" t="s">
        <v>88</v>
      </c>
      <c r="F4" s="305"/>
      <c r="G4" s="305"/>
      <c r="H4" s="313"/>
      <c r="I4" s="3"/>
      <c r="J4" s="3"/>
    </row>
    <row r="5" spans="1:25" s="4" customFormat="1" ht="16.5" thickBot="1">
      <c r="A5" s="319"/>
      <c r="B5" s="116">
        <v>2016</v>
      </c>
      <c r="C5" s="116">
        <v>2017</v>
      </c>
      <c r="D5" s="116">
        <v>2018</v>
      </c>
      <c r="E5" s="116">
        <v>2016</v>
      </c>
      <c r="F5" s="116">
        <v>2017</v>
      </c>
      <c r="G5" s="116">
        <v>2018</v>
      </c>
      <c r="H5" s="314"/>
      <c r="I5" s="3"/>
      <c r="J5" s="3"/>
    </row>
    <row r="6" spans="1:25" s="4" customFormat="1" ht="15.75">
      <c r="A6" s="109" t="s">
        <v>6</v>
      </c>
      <c r="B6" s="49">
        <v>2429</v>
      </c>
      <c r="C6" s="49">
        <v>2081</v>
      </c>
      <c r="D6" s="49">
        <v>1411</v>
      </c>
      <c r="E6" s="83">
        <v>57.152999999999999</v>
      </c>
      <c r="F6" s="83">
        <v>56.606000000000002</v>
      </c>
      <c r="G6" s="83">
        <v>55.688000000000002</v>
      </c>
      <c r="H6" s="109" t="s">
        <v>9</v>
      </c>
      <c r="I6" s="3"/>
      <c r="J6" s="3"/>
    </row>
    <row r="7" spans="1:25" s="4" customFormat="1" ht="15.75">
      <c r="A7" s="110" t="s">
        <v>10</v>
      </c>
      <c r="B7" s="50">
        <v>6311</v>
      </c>
      <c r="C7" s="50">
        <v>6339</v>
      </c>
      <c r="D7" s="49">
        <v>6750.3969999999999</v>
      </c>
      <c r="E7" s="84">
        <v>117.377</v>
      </c>
      <c r="F7" s="83">
        <v>105.65300000000001</v>
      </c>
      <c r="G7" s="83">
        <v>96.63</v>
      </c>
      <c r="H7" s="110" t="s">
        <v>273</v>
      </c>
    </row>
    <row r="8" spans="1:25" s="4" customFormat="1" ht="15.75">
      <c r="A8" s="110" t="s">
        <v>13</v>
      </c>
      <c r="B8" s="50">
        <v>606.08199999999999</v>
      </c>
      <c r="C8" s="50">
        <v>855</v>
      </c>
      <c r="D8" s="49">
        <v>927.16600000000005</v>
      </c>
      <c r="E8" s="84">
        <v>8.3019999999999996</v>
      </c>
      <c r="F8" s="83">
        <v>8.5329999999999995</v>
      </c>
      <c r="G8" s="83">
        <v>8.8149999999999995</v>
      </c>
      <c r="H8" s="110" t="s">
        <v>15</v>
      </c>
    </row>
    <row r="9" spans="1:25" s="4" customFormat="1" ht="15.75">
      <c r="A9" s="110" t="s">
        <v>16</v>
      </c>
      <c r="B9" s="50">
        <v>3423.7250000000004</v>
      </c>
      <c r="C9" s="50">
        <v>3478</v>
      </c>
      <c r="D9" s="49">
        <v>4153</v>
      </c>
      <c r="E9" s="84">
        <v>501.32900000000001</v>
      </c>
      <c r="F9" s="83">
        <v>506.61200000000002</v>
      </c>
      <c r="G9" s="83">
        <v>490.88900000000001</v>
      </c>
      <c r="H9" s="110" t="s">
        <v>18</v>
      </c>
    </row>
    <row r="10" spans="1:25" s="4" customFormat="1" ht="15.75">
      <c r="A10" s="110" t="s">
        <v>19</v>
      </c>
      <c r="B10" s="50">
        <v>10845</v>
      </c>
      <c r="C10" s="50">
        <v>10858</v>
      </c>
      <c r="D10" s="49">
        <v>12400</v>
      </c>
      <c r="E10" s="84">
        <v>2545.1873882058358</v>
      </c>
      <c r="F10" s="83">
        <v>2608.7649999999999</v>
      </c>
      <c r="G10" s="83">
        <v>2648.98</v>
      </c>
      <c r="H10" s="110" t="s">
        <v>21</v>
      </c>
    </row>
    <row r="11" spans="1:25" s="104" customFormat="1" ht="15.75">
      <c r="A11" s="110" t="s">
        <v>152</v>
      </c>
      <c r="B11" s="50">
        <v>196</v>
      </c>
      <c r="C11" s="50">
        <v>202</v>
      </c>
      <c r="D11" s="50">
        <v>228.81299999999999</v>
      </c>
      <c r="E11" s="84">
        <v>73.009</v>
      </c>
      <c r="F11" s="83">
        <v>73.587000000000003</v>
      </c>
      <c r="G11" s="83">
        <v>74.254000000000005</v>
      </c>
      <c r="H11" s="110" t="s">
        <v>27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s="4" customFormat="1" ht="15.75">
      <c r="A12" s="110" t="s">
        <v>97</v>
      </c>
      <c r="B12" s="50">
        <v>358</v>
      </c>
      <c r="C12" s="50">
        <v>366</v>
      </c>
      <c r="D12" s="50">
        <v>406.85300000000001</v>
      </c>
      <c r="E12" s="84">
        <v>94.673000000000002</v>
      </c>
      <c r="F12" s="83">
        <v>93.742999999999995</v>
      </c>
      <c r="G12" s="83">
        <v>92.162999999999997</v>
      </c>
      <c r="H12" s="110" t="s">
        <v>103</v>
      </c>
    </row>
    <row r="13" spans="1:25" s="4" customFormat="1" ht="15.75">
      <c r="A13" s="110" t="s">
        <v>28</v>
      </c>
      <c r="B13" s="50">
        <v>13431.34</v>
      </c>
      <c r="C13" s="50">
        <v>13071</v>
      </c>
      <c r="D13" s="50">
        <v>14021.880999999999</v>
      </c>
      <c r="E13" s="84">
        <v>638.12400000000002</v>
      </c>
      <c r="F13" s="83">
        <v>463.47899999999998</v>
      </c>
      <c r="G13" s="83">
        <v>332.00900000000001</v>
      </c>
      <c r="H13" s="110" t="s">
        <v>31</v>
      </c>
    </row>
    <row r="14" spans="1:25" s="4" customFormat="1" ht="15.75" customHeight="1">
      <c r="A14" s="110" t="s">
        <v>32</v>
      </c>
      <c r="B14" s="50">
        <v>11383.933999999999</v>
      </c>
      <c r="C14" s="50">
        <v>11706.931</v>
      </c>
      <c r="D14" s="49">
        <v>9656.4369999999999</v>
      </c>
      <c r="E14" s="84">
        <v>3788.8040000000001</v>
      </c>
      <c r="F14" s="83">
        <v>3902.0927545600007</v>
      </c>
      <c r="G14" s="83">
        <v>3959.1390000000001</v>
      </c>
      <c r="H14" s="110" t="s">
        <v>35</v>
      </c>
    </row>
    <row r="15" spans="1:25" s="4" customFormat="1" ht="15.75" customHeight="1">
      <c r="A15" s="110" t="s">
        <v>36</v>
      </c>
      <c r="B15" s="50">
        <v>5200.6610000000001</v>
      </c>
      <c r="C15" s="50">
        <v>5148.5929999999998</v>
      </c>
      <c r="D15" s="50">
        <v>5147.5020000000004</v>
      </c>
      <c r="E15" s="84">
        <v>558.63599999999997</v>
      </c>
      <c r="F15" s="83">
        <v>529.33399999999995</v>
      </c>
      <c r="G15" s="83">
        <v>503.43299999999999</v>
      </c>
      <c r="H15" s="110" t="s">
        <v>272</v>
      </c>
    </row>
    <row r="16" spans="1:25" s="4" customFormat="1" ht="15.75">
      <c r="A16" s="110" t="s">
        <v>81</v>
      </c>
      <c r="B16" s="51">
        <v>3315</v>
      </c>
      <c r="C16" s="51">
        <v>3424</v>
      </c>
      <c r="D16" s="51">
        <v>3817.2539999999999</v>
      </c>
      <c r="E16" s="85">
        <v>3802.232</v>
      </c>
      <c r="F16" s="83">
        <v>3925.3620000000001</v>
      </c>
      <c r="G16" s="83">
        <v>4050.694</v>
      </c>
      <c r="H16" s="110" t="s">
        <v>110</v>
      </c>
    </row>
    <row r="17" spans="1:27" s="4" customFormat="1" ht="15.75">
      <c r="A17" s="110" t="s">
        <v>43</v>
      </c>
      <c r="B17" s="51">
        <v>9813.9369999999999</v>
      </c>
      <c r="C17" s="51">
        <v>9802.7369999999992</v>
      </c>
      <c r="D17" s="51">
        <v>10163.017</v>
      </c>
      <c r="E17" s="85">
        <v>1729.585</v>
      </c>
      <c r="F17" s="83">
        <v>1644.3150000000001</v>
      </c>
      <c r="G17" s="83">
        <v>1666.9069999999999</v>
      </c>
      <c r="H17" s="110" t="s">
        <v>45</v>
      </c>
    </row>
    <row r="18" spans="1:27" s="4" customFormat="1" ht="15.75">
      <c r="A18" s="110" t="s">
        <v>46</v>
      </c>
      <c r="B18" s="51">
        <v>2255.41</v>
      </c>
      <c r="C18" s="51">
        <v>2270</v>
      </c>
      <c r="D18" s="49">
        <v>2200</v>
      </c>
      <c r="E18" s="85">
        <v>90.5</v>
      </c>
      <c r="F18" s="83">
        <v>90.4</v>
      </c>
      <c r="G18" s="83">
        <v>80.5</v>
      </c>
      <c r="H18" s="110" t="s">
        <v>48</v>
      </c>
    </row>
    <row r="19" spans="1:27" s="4" customFormat="1" ht="15.75">
      <c r="A19" s="110" t="s">
        <v>49</v>
      </c>
      <c r="B19" s="51">
        <v>939.6</v>
      </c>
      <c r="C19" s="51">
        <v>948.7</v>
      </c>
      <c r="D19" s="49">
        <v>953.9</v>
      </c>
      <c r="E19" s="85">
        <v>69.2</v>
      </c>
      <c r="F19" s="83">
        <v>63.5</v>
      </c>
      <c r="G19" s="83">
        <v>60.4</v>
      </c>
      <c r="H19" s="110" t="s">
        <v>51</v>
      </c>
    </row>
    <row r="20" spans="1:27" s="104" customFormat="1" ht="15.75">
      <c r="A20" s="110" t="s">
        <v>52</v>
      </c>
      <c r="B20" s="51">
        <v>2055.3589999999999</v>
      </c>
      <c r="C20" s="51">
        <v>2056.9229999999998</v>
      </c>
      <c r="D20" s="49">
        <v>2091.221</v>
      </c>
      <c r="E20" s="85">
        <v>24.916</v>
      </c>
      <c r="F20" s="83">
        <v>25.544</v>
      </c>
      <c r="G20" s="83">
        <v>25.544</v>
      </c>
      <c r="H20" s="110" t="s">
        <v>54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7" s="4" customFormat="1" ht="15.75">
      <c r="A21" s="110" t="s">
        <v>55</v>
      </c>
      <c r="B21" s="51">
        <v>2265.913</v>
      </c>
      <c r="C21" s="51">
        <v>2337.056</v>
      </c>
      <c r="D21" s="51">
        <v>2386.5070000000001</v>
      </c>
      <c r="E21" s="85">
        <v>44.517000000000003</v>
      </c>
      <c r="F21" s="83">
        <v>44.161000000000001</v>
      </c>
      <c r="G21" s="83">
        <v>43.244999999999997</v>
      </c>
      <c r="H21" s="110" t="s">
        <v>57</v>
      </c>
    </row>
    <row r="22" spans="1:27" s="104" customFormat="1" ht="15.75">
      <c r="A22" s="110" t="s">
        <v>58</v>
      </c>
      <c r="B22" s="51">
        <v>2164.3960000000002</v>
      </c>
      <c r="C22" s="51">
        <v>2200</v>
      </c>
      <c r="D22" s="51">
        <v>2200</v>
      </c>
      <c r="E22" s="85">
        <v>267.92200000000003</v>
      </c>
      <c r="F22" s="83">
        <v>266.16199999999998</v>
      </c>
      <c r="G22" s="83">
        <v>262.03199999999998</v>
      </c>
      <c r="H22" s="110" t="s">
        <v>60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104" customFormat="1" ht="15.75">
      <c r="A23" s="110" t="s">
        <v>101</v>
      </c>
      <c r="B23" s="51">
        <v>2296.3119999999999</v>
      </c>
      <c r="C23" s="51">
        <v>2337.116</v>
      </c>
      <c r="D23" s="51">
        <v>2380.46</v>
      </c>
      <c r="E23" s="85">
        <v>340.16699999999997</v>
      </c>
      <c r="F23" s="83">
        <v>334.41300000000001</v>
      </c>
      <c r="G23" s="83">
        <v>329.23099999999999</v>
      </c>
      <c r="H23" s="110" t="s">
        <v>63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s="104" customFormat="1" ht="15.75">
      <c r="A24" s="110" t="s">
        <v>102</v>
      </c>
      <c r="B24" s="51">
        <v>28933</v>
      </c>
      <c r="C24" s="51">
        <v>29474</v>
      </c>
      <c r="D24" s="49">
        <v>28866</v>
      </c>
      <c r="E24" s="85">
        <v>6478</v>
      </c>
      <c r="F24" s="83">
        <v>6510</v>
      </c>
      <c r="G24" s="83">
        <v>5629.2070000000003</v>
      </c>
      <c r="H24" s="110" t="s">
        <v>66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s="4" customFormat="1" ht="15.75">
      <c r="A25" s="110" t="s">
        <v>67</v>
      </c>
      <c r="B25" s="51">
        <v>11779.75</v>
      </c>
      <c r="C25" s="51">
        <v>11741.066999999999</v>
      </c>
      <c r="D25" s="51">
        <v>11914.344999999999</v>
      </c>
      <c r="E25" s="85">
        <v>4289</v>
      </c>
      <c r="F25" s="83">
        <v>4320</v>
      </c>
      <c r="G25" s="83">
        <v>4320</v>
      </c>
      <c r="H25" s="110" t="s">
        <v>69</v>
      </c>
    </row>
    <row r="26" spans="1:27" s="4" customFormat="1" ht="15.75">
      <c r="A26" s="110" t="s">
        <v>70</v>
      </c>
      <c r="B26" s="51">
        <v>1123.816</v>
      </c>
      <c r="C26" s="51">
        <v>1157.944</v>
      </c>
      <c r="D26" s="51">
        <v>1196.6300000000001</v>
      </c>
      <c r="E26" s="85">
        <v>328.71800000000002</v>
      </c>
      <c r="F26" s="83">
        <v>332.84800000000001</v>
      </c>
      <c r="G26" s="83">
        <v>339.46199999999999</v>
      </c>
      <c r="H26" s="110" t="s">
        <v>73</v>
      </c>
    </row>
    <row r="27" spans="1:27" s="4" customFormat="1" ht="16.5" thickBot="1">
      <c r="A27" s="111" t="s">
        <v>82</v>
      </c>
      <c r="B27" s="52">
        <v>6309</v>
      </c>
      <c r="C27" s="52">
        <v>6530</v>
      </c>
      <c r="D27" s="49">
        <v>6285.2</v>
      </c>
      <c r="E27" s="86">
        <v>1546.537</v>
      </c>
      <c r="F27" s="83">
        <v>1588.96</v>
      </c>
      <c r="G27" s="83">
        <v>1616.08</v>
      </c>
      <c r="H27" s="115" t="s">
        <v>83</v>
      </c>
    </row>
    <row r="28" spans="1:27" s="4" customFormat="1" ht="16.5" thickBot="1">
      <c r="A28" s="112" t="s">
        <v>215</v>
      </c>
      <c r="B28" s="113">
        <f t="shared" ref="B28:G28" si="0">SUM(B6:B27)</f>
        <v>127436.23500000002</v>
      </c>
      <c r="C28" s="113">
        <f t="shared" si="0"/>
        <v>128385.06699999998</v>
      </c>
      <c r="D28" s="113">
        <f t="shared" si="0"/>
        <v>129557.58300000001</v>
      </c>
      <c r="E28" s="113">
        <f t="shared" si="0"/>
        <v>27393.88838820584</v>
      </c>
      <c r="F28" s="113">
        <f t="shared" si="0"/>
        <v>27494.069754560001</v>
      </c>
      <c r="G28" s="114">
        <f t="shared" si="0"/>
        <v>26685.301999999996</v>
      </c>
      <c r="H28" s="112" t="s">
        <v>192</v>
      </c>
    </row>
    <row r="29" spans="1:27" s="4" customFormat="1" ht="16.5" thickBot="1">
      <c r="A29" s="112" t="s">
        <v>158</v>
      </c>
      <c r="B29" s="113">
        <v>3240551</v>
      </c>
      <c r="C29" s="113">
        <v>3274898</v>
      </c>
      <c r="D29" s="113">
        <v>3274898</v>
      </c>
      <c r="E29" s="114">
        <v>866355</v>
      </c>
      <c r="F29" s="114">
        <v>866068</v>
      </c>
      <c r="G29" s="114">
        <f>F29</f>
        <v>866068</v>
      </c>
      <c r="H29" s="112" t="s">
        <v>172</v>
      </c>
    </row>
    <row r="30" spans="1:27" ht="15.75">
      <c r="C30" s="105"/>
      <c r="E30" s="105"/>
      <c r="F30" s="105"/>
      <c r="G30" s="105"/>
    </row>
  </sheetData>
  <mergeCells count="8">
    <mergeCell ref="H3:H5"/>
    <mergeCell ref="E1:H1"/>
    <mergeCell ref="B3:D3"/>
    <mergeCell ref="B4:D4"/>
    <mergeCell ref="E3:G3"/>
    <mergeCell ref="E4:G4"/>
    <mergeCell ref="A1:D1"/>
    <mergeCell ref="A3:A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rightToLeft="1" topLeftCell="A13" workbookViewId="0">
      <selection activeCell="G29" sqref="G29"/>
    </sheetView>
  </sheetViews>
  <sheetFormatPr defaultColWidth="9.140625" defaultRowHeight="15"/>
  <cols>
    <col min="1" max="9" width="13.140625" style="41" customWidth="1"/>
    <col min="10" max="10" width="23.42578125" style="41" customWidth="1"/>
    <col min="11" max="11" width="12" style="41" customWidth="1"/>
    <col min="12" max="16384" width="9.140625" style="41"/>
  </cols>
  <sheetData>
    <row r="1" spans="1:10" ht="15" customHeight="1">
      <c r="A1" s="107" t="s">
        <v>256</v>
      </c>
      <c r="B1" s="107"/>
      <c r="C1" s="107"/>
      <c r="D1" s="107"/>
      <c r="E1" s="107"/>
      <c r="F1" s="107"/>
    </row>
    <row r="2" spans="1:10">
      <c r="C2" s="65"/>
      <c r="D2" s="65"/>
      <c r="E2" s="65"/>
      <c r="F2" s="65"/>
      <c r="G2" s="65"/>
      <c r="H2" s="65"/>
      <c r="I2" s="65"/>
      <c r="J2" s="41" t="s">
        <v>257</v>
      </c>
    </row>
    <row r="3" spans="1:10" ht="15.75" thickBot="1">
      <c r="A3" s="320" t="s">
        <v>89</v>
      </c>
      <c r="B3" s="320"/>
      <c r="C3" s="8"/>
      <c r="D3" s="117"/>
      <c r="E3" s="117"/>
      <c r="F3" s="117"/>
      <c r="G3" s="117"/>
      <c r="H3" s="117"/>
      <c r="J3" s="41" t="s">
        <v>90</v>
      </c>
    </row>
    <row r="4" spans="1:10" ht="15.75" thickBot="1">
      <c r="A4" s="309" t="s">
        <v>0</v>
      </c>
      <c r="B4" s="322" t="s">
        <v>249</v>
      </c>
      <c r="C4" s="323"/>
      <c r="D4" s="322" t="s">
        <v>91</v>
      </c>
      <c r="E4" s="323"/>
      <c r="F4" s="321" t="s">
        <v>92</v>
      </c>
      <c r="G4" s="321"/>
      <c r="H4" s="321"/>
      <c r="I4" s="321"/>
      <c r="J4" s="297" t="s">
        <v>4</v>
      </c>
    </row>
    <row r="5" spans="1:10" ht="15.75" thickBot="1">
      <c r="A5" s="310"/>
      <c r="B5" s="126"/>
      <c r="C5" s="127"/>
      <c r="D5" s="122"/>
      <c r="E5" s="133"/>
      <c r="F5" s="327" t="s">
        <v>187</v>
      </c>
      <c r="G5" s="327"/>
      <c r="H5" s="327"/>
      <c r="I5" s="327"/>
      <c r="J5" s="298"/>
    </row>
    <row r="6" spans="1:10">
      <c r="A6" s="310"/>
      <c r="B6" s="324" t="s">
        <v>93</v>
      </c>
      <c r="C6" s="325"/>
      <c r="D6" s="324" t="s">
        <v>94</v>
      </c>
      <c r="E6" s="325"/>
      <c r="F6" s="322" t="s">
        <v>95</v>
      </c>
      <c r="G6" s="323"/>
      <c r="H6" s="321" t="s">
        <v>96</v>
      </c>
      <c r="I6" s="321"/>
      <c r="J6" s="298"/>
    </row>
    <row r="7" spans="1:10" ht="15.75" thickBot="1">
      <c r="A7" s="310"/>
      <c r="B7" s="139"/>
      <c r="C7" s="140"/>
      <c r="D7" s="139"/>
      <c r="E7" s="140"/>
      <c r="F7" s="324" t="s">
        <v>93</v>
      </c>
      <c r="G7" s="325"/>
      <c r="H7" s="326" t="s">
        <v>94</v>
      </c>
      <c r="I7" s="326"/>
      <c r="J7" s="298"/>
    </row>
    <row r="8" spans="1:10" ht="16.5" thickBot="1">
      <c r="A8" s="311"/>
      <c r="B8" s="137">
        <v>2017</v>
      </c>
      <c r="C8" s="138">
        <v>2018</v>
      </c>
      <c r="D8" s="137">
        <v>2017</v>
      </c>
      <c r="E8" s="138">
        <v>2018</v>
      </c>
      <c r="F8" s="137">
        <v>2017</v>
      </c>
      <c r="G8" s="138">
        <v>2018</v>
      </c>
      <c r="H8" s="137">
        <v>2017</v>
      </c>
      <c r="I8" s="138">
        <v>2018</v>
      </c>
      <c r="J8" s="328"/>
    </row>
    <row r="9" spans="1:10" ht="16.5" thickBot="1">
      <c r="A9" s="109" t="s">
        <v>6</v>
      </c>
      <c r="B9" s="128">
        <v>8934.2000000000007</v>
      </c>
      <c r="C9" s="128">
        <f>B9</f>
        <v>8934.2000000000007</v>
      </c>
      <c r="D9" s="128">
        <f>'استخدام الاراضي ج5'!P6</f>
        <v>280.36</v>
      </c>
      <c r="E9" s="128">
        <v>279.8</v>
      </c>
      <c r="F9" s="134">
        <f>B9/'السكان ح 2'!C6</f>
        <v>0.90198616258608</v>
      </c>
      <c r="G9" s="134">
        <f>C9/'السكان ح 2'!D6</f>
        <v>0.86664079930158122</v>
      </c>
      <c r="H9" s="134">
        <f>D9/'السكان ح 2'!C6</f>
        <v>2.8304810788054149E-2</v>
      </c>
      <c r="I9" s="134">
        <f>E9/'السكان ح 2'!D6</f>
        <v>2.7141332815986033E-2</v>
      </c>
      <c r="J9" s="123" t="s">
        <v>9</v>
      </c>
    </row>
    <row r="10" spans="1:10" ht="16.5" thickBot="1">
      <c r="A10" s="120" t="s">
        <v>10</v>
      </c>
      <c r="B10" s="129">
        <v>8360</v>
      </c>
      <c r="C10" s="128">
        <f t="shared" ref="C10:C32" si="0">B10</f>
        <v>8360</v>
      </c>
      <c r="D10" s="129">
        <f>'استخدام الاراضي ج5'!P7</f>
        <v>83.831451999999999</v>
      </c>
      <c r="E10" s="129">
        <v>81.75</v>
      </c>
      <c r="F10" s="134">
        <f>B10/'السكان ح 2'!C7</f>
        <v>0.88936170212765953</v>
      </c>
      <c r="G10" s="134">
        <f>C10/'السكان ح 2'!D7</f>
        <v>0.86803401405820535</v>
      </c>
      <c r="H10" s="134">
        <f>D10/'السكان ح 2'!C7</f>
        <v>8.9182395744680856E-3</v>
      </c>
      <c r="I10" s="134">
        <f>E10/'السكان ح 2'!D7</f>
        <v>8.4882512738347227E-3</v>
      </c>
      <c r="J10" s="124" t="s">
        <v>273</v>
      </c>
    </row>
    <row r="11" spans="1:10" ht="16.5" thickBot="1">
      <c r="A11" s="120" t="s">
        <v>13</v>
      </c>
      <c r="B11" s="129">
        <v>77.8</v>
      </c>
      <c r="C11" s="128">
        <f t="shared" si="0"/>
        <v>77.8</v>
      </c>
      <c r="D11" s="129">
        <f>'استخدام الاراضي ج5'!P8</f>
        <v>3.7290000000000001</v>
      </c>
      <c r="E11" s="129">
        <v>4.5999999999999996</v>
      </c>
      <c r="F11" s="134">
        <f>B11/'السكان ح 2'!C8</f>
        <v>5.2214765100671141E-2</v>
      </c>
      <c r="G11" s="134">
        <f>C11/'السكان ح 2'!D8</f>
        <v>4.9571853382004649E-2</v>
      </c>
      <c r="H11" s="134">
        <f>D11/'السكان ح 2'!C8</f>
        <v>2.5026845637583892E-3</v>
      </c>
      <c r="I11" s="134">
        <f>E11/'السكان ح 2'!D8</f>
        <v>2.9309836189874211E-3</v>
      </c>
      <c r="J11" s="124" t="s">
        <v>15</v>
      </c>
    </row>
    <row r="12" spans="1:10" ht="16.5" thickBot="1">
      <c r="A12" s="120" t="s">
        <v>16</v>
      </c>
      <c r="B12" s="129">
        <v>16361</v>
      </c>
      <c r="C12" s="128">
        <f t="shared" si="0"/>
        <v>16361</v>
      </c>
      <c r="D12" s="129">
        <f>'استخدام الاراضي ج5'!P9</f>
        <v>4594.18</v>
      </c>
      <c r="E12" s="281">
        <v>4070.63</v>
      </c>
      <c r="F12" s="134">
        <f>B12/'السكان ح 2'!C9</f>
        <v>1.4189939288811795</v>
      </c>
      <c r="G12" s="134">
        <f>C12/'السكان ح 2'!D9</f>
        <v>1.4164141632759069</v>
      </c>
      <c r="H12" s="134">
        <f>D12/'السكان ح 2'!C9</f>
        <v>0.39845446660884654</v>
      </c>
      <c r="I12" s="134">
        <f>E12/'السكان ح 2'!D9</f>
        <v>0.35240498658124841</v>
      </c>
      <c r="J12" s="124" t="s">
        <v>18</v>
      </c>
    </row>
    <row r="13" spans="1:10" ht="16.5" thickBot="1">
      <c r="A13" s="120" t="s">
        <v>19</v>
      </c>
      <c r="B13" s="129">
        <v>238174.1</v>
      </c>
      <c r="C13" s="128">
        <f t="shared" si="0"/>
        <v>238174.1</v>
      </c>
      <c r="D13" s="129">
        <f>'استخدام الاراضي ج5'!P10</f>
        <v>8534.6032680000008</v>
      </c>
      <c r="E13" s="281">
        <v>5522.4129999999996</v>
      </c>
      <c r="F13" s="134">
        <f>B13/'السكان ح 2'!C10</f>
        <v>5.7087342105893919</v>
      </c>
      <c r="G13" s="134">
        <f>C13/'السكان ح 2'!D10</f>
        <v>5.5909413145539908</v>
      </c>
      <c r="H13" s="134">
        <f>D13/'السكان ح 2'!C10</f>
        <v>0.20456372733155967</v>
      </c>
      <c r="I13" s="134">
        <f>E13/'السكان ح 2'!D10</f>
        <v>0.12963410798122066</v>
      </c>
      <c r="J13" s="124" t="s">
        <v>21</v>
      </c>
    </row>
    <row r="14" spans="1:10" ht="16.5" thickBot="1">
      <c r="A14" s="120" t="s">
        <v>152</v>
      </c>
      <c r="B14" s="129">
        <v>223.5</v>
      </c>
      <c r="C14" s="128">
        <f t="shared" si="0"/>
        <v>223.5</v>
      </c>
      <c r="D14" s="129">
        <f>'استخدام الاراضي ج5'!P11</f>
        <v>112</v>
      </c>
      <c r="E14" s="129">
        <f>'استخدام الاراضي ج5'!Q11</f>
        <v>112</v>
      </c>
      <c r="F14" s="134">
        <f>B14/'السكان ح 2'!C11</f>
        <v>0.2698796228205862</v>
      </c>
      <c r="G14" s="134">
        <f>C14/'السكان ح 2'!D11</f>
        <v>0.26852588301162289</v>
      </c>
      <c r="H14" s="134">
        <f>D14/'السكان ح 2'!C11</f>
        <v>0.13524169018302307</v>
      </c>
      <c r="I14" s="134">
        <f>E14/'السكان ح 2'!D11</f>
        <v>0.13456330602819583</v>
      </c>
      <c r="J14" s="124" t="s">
        <v>27</v>
      </c>
    </row>
    <row r="15" spans="1:10" ht="16.5" thickBot="1">
      <c r="A15" s="120" t="s">
        <v>97</v>
      </c>
      <c r="B15" s="129">
        <v>2320</v>
      </c>
      <c r="C15" s="128">
        <f t="shared" si="0"/>
        <v>2320</v>
      </c>
      <c r="D15" s="129">
        <f>'استخدام الاراضي ج5'!P12</f>
        <v>1.3680000000000001</v>
      </c>
      <c r="E15" s="129">
        <v>2</v>
      </c>
      <c r="F15" s="134">
        <f>B15/'السكان ح 2'!C12</f>
        <v>2.4166666666666665</v>
      </c>
      <c r="G15" s="134">
        <f>C15/'السكان ح 2'!D12</f>
        <v>2.4193884787052102</v>
      </c>
      <c r="H15" s="134">
        <f>D15/'السكان ح 2'!C12</f>
        <v>1.4250000000000001E-3</v>
      </c>
      <c r="I15" s="134">
        <f>E15/'السكان ح 2'!D12</f>
        <v>2.0856797230217328E-3</v>
      </c>
      <c r="J15" s="124" t="s">
        <v>103</v>
      </c>
    </row>
    <row r="16" spans="1:10" ht="16.5" thickBot="1">
      <c r="A16" s="120" t="s">
        <v>28</v>
      </c>
      <c r="B16" s="129">
        <v>215000</v>
      </c>
      <c r="C16" s="128">
        <f t="shared" si="0"/>
        <v>215000</v>
      </c>
      <c r="D16" s="129">
        <f>'استخدام الاراضي ج5'!P13</f>
        <v>3419.4760000000001</v>
      </c>
      <c r="E16" s="129">
        <v>3629</v>
      </c>
      <c r="F16" s="134">
        <f>B16/'السكان ح 2'!C13</f>
        <v>6.5270188221007892</v>
      </c>
      <c r="G16" s="134">
        <f>C16/'السكان ح 2'!D13</f>
        <v>6.3798319920206401</v>
      </c>
      <c r="H16" s="134">
        <f>D16/'السكان ح 2'!C13</f>
        <v>0.10380922890103218</v>
      </c>
      <c r="I16" s="134">
        <f>E16/'السكان ح 2'!D13</f>
        <v>0.10768562929787397</v>
      </c>
      <c r="J16" s="124" t="s">
        <v>31</v>
      </c>
    </row>
    <row r="17" spans="1:13" ht="16.5" thickBot="1">
      <c r="A17" s="120" t="s">
        <v>32</v>
      </c>
      <c r="B17" s="129">
        <v>188606.8</v>
      </c>
      <c r="C17" s="128">
        <f t="shared" si="0"/>
        <v>188606.8</v>
      </c>
      <c r="D17" s="129">
        <f>'استخدام الاراضي ج5'!P14</f>
        <v>28849.040000000001</v>
      </c>
      <c r="E17" s="281">
        <v>50502</v>
      </c>
      <c r="F17" s="134">
        <f>B17/'السكان ح 2'!C14</f>
        <v>4.6246718771386188</v>
      </c>
      <c r="G17" s="134">
        <f>C17/'السكان ح 2'!D14</f>
        <v>4.4922946823819219</v>
      </c>
      <c r="H17" s="134">
        <f>D17/'السكان ح 2'!C14</f>
        <v>0.70738353002355758</v>
      </c>
      <c r="I17" s="134">
        <f>E17/'السكان ح 2'!D14</f>
        <v>1.202872144851892</v>
      </c>
      <c r="J17" s="124" t="s">
        <v>35</v>
      </c>
    </row>
    <row r="18" spans="1:13" ht="16.5" thickBot="1">
      <c r="A18" s="120" t="s">
        <v>36</v>
      </c>
      <c r="B18" s="129">
        <v>18517.971000000001</v>
      </c>
      <c r="C18" s="128">
        <f t="shared" si="0"/>
        <v>18517.971000000001</v>
      </c>
      <c r="D18" s="129">
        <f>'استخدام الاراضي ج5'!P15</f>
        <v>5734</v>
      </c>
      <c r="E18" s="129">
        <v>5733</v>
      </c>
      <c r="F18" s="134">
        <f>B18/'السكان ح 2'!C15</f>
        <v>1.013572577996716</v>
      </c>
      <c r="G18" s="134">
        <f>C18/'السكان ح 2'!D15</f>
        <v>1.0953307122565026</v>
      </c>
      <c r="H18" s="134">
        <f>D18/'السكان ح 2'!C15</f>
        <v>0.31384783798576904</v>
      </c>
      <c r="I18" s="134">
        <f>E18/'السكان ح 2'!D15</f>
        <v>0.33910469853130937</v>
      </c>
      <c r="J18" s="124" t="s">
        <v>272</v>
      </c>
    </row>
    <row r="19" spans="1:13" ht="16.5" thickBot="1">
      <c r="A19" s="120" t="s">
        <v>81</v>
      </c>
      <c r="B19" s="129">
        <v>63766</v>
      </c>
      <c r="C19" s="128">
        <f t="shared" si="0"/>
        <v>63766</v>
      </c>
      <c r="D19" s="129">
        <f>'استخدام الاراضي ج5'!P16</f>
        <v>1500</v>
      </c>
      <c r="E19" s="129">
        <v>1125</v>
      </c>
      <c r="F19" s="134">
        <f>B19/'السكان ح 2'!C16</f>
        <v>4.326051560379919</v>
      </c>
      <c r="G19" s="134">
        <f>C19/'السكان ح 2'!D16</f>
        <v>4.2487570423384513</v>
      </c>
      <c r="H19" s="134">
        <f>D19/'السكان ح 2'!C16</f>
        <v>0.10176390773405698</v>
      </c>
      <c r="I19" s="134">
        <f>E19/'السكان ح 2'!D16</f>
        <v>7.4959252150530967E-2</v>
      </c>
      <c r="J19" s="124" t="s">
        <v>110</v>
      </c>
    </row>
    <row r="20" spans="1:13" ht="16.5" thickBot="1">
      <c r="A20" s="120" t="s">
        <v>43</v>
      </c>
      <c r="B20" s="129">
        <v>43707.199999999997</v>
      </c>
      <c r="C20" s="128">
        <f t="shared" si="0"/>
        <v>43707.199999999997</v>
      </c>
      <c r="D20" s="129">
        <f>'استخدام الاراضي ج5'!P17</f>
        <v>2986.25</v>
      </c>
      <c r="E20" s="281">
        <v>1567</v>
      </c>
      <c r="F20" s="134">
        <f>B20/'السكان ح 2'!C17</f>
        <v>1.1768380737510358</v>
      </c>
      <c r="G20" s="134">
        <f>C20/'السكان ح 2'!D17</f>
        <v>1.1464429584351474</v>
      </c>
      <c r="H20" s="134">
        <f>D20/'السكان ح 2'!C17</f>
        <v>8.0406264819961729E-2</v>
      </c>
      <c r="I20" s="134">
        <f>E20/'السكان ح 2'!D17</f>
        <v>4.1102521229176799E-2</v>
      </c>
      <c r="J20" s="124" t="s">
        <v>45</v>
      </c>
    </row>
    <row r="21" spans="1:13" ht="16.5" thickBot="1">
      <c r="A21" s="120" t="s">
        <v>46</v>
      </c>
      <c r="B21" s="129">
        <v>30950</v>
      </c>
      <c r="C21" s="128">
        <f t="shared" si="0"/>
        <v>30950</v>
      </c>
      <c r="D21" s="129">
        <f>'استخدام الاراضي ج5'!P18</f>
        <v>101.01702</v>
      </c>
      <c r="E21" s="281">
        <v>108.989</v>
      </c>
      <c r="F21" s="134">
        <f>B21/'السكان ح 2'!C18</f>
        <v>6.7872807017543861</v>
      </c>
      <c r="G21" s="134">
        <f>C21/'السكان ح 2'!D18</f>
        <v>6.7282608695652177</v>
      </c>
      <c r="H21" s="134">
        <f>D21/'السكان ح 2'!C18</f>
        <v>2.2152855263157894E-2</v>
      </c>
      <c r="I21" s="134">
        <f>E21/'السكان ح 2'!D18</f>
        <v>2.3693260869565219E-2</v>
      </c>
      <c r="J21" s="124" t="s">
        <v>48</v>
      </c>
    </row>
    <row r="22" spans="1:13" ht="16.5" thickBot="1">
      <c r="A22" s="120" t="s">
        <v>49</v>
      </c>
      <c r="B22" s="129">
        <v>620.70000000000005</v>
      </c>
      <c r="C22" s="128">
        <f t="shared" si="0"/>
        <v>620.70000000000005</v>
      </c>
      <c r="D22" s="129">
        <f>'استخدام الاراضي ج5'!P19</f>
        <v>160.4</v>
      </c>
      <c r="E22" s="281">
        <v>160</v>
      </c>
      <c r="F22" s="134">
        <f>B22/'السكان ح 2'!C19</f>
        <v>0.13189951666594063</v>
      </c>
      <c r="G22" s="134">
        <f>C22/'السكان ح 2'!D19</f>
        <v>0.12787357594633555</v>
      </c>
      <c r="H22" s="134">
        <f>D22/'السكان ح 2'!C19</f>
        <v>3.4085198120214079E-2</v>
      </c>
      <c r="I22" s="134">
        <f>E22/'السكان ح 2'!D19</f>
        <v>3.2962416870329768E-2</v>
      </c>
      <c r="J22" s="124" t="s">
        <v>51</v>
      </c>
    </row>
    <row r="23" spans="1:13" ht="16.5" thickBot="1">
      <c r="A23" s="120" t="s">
        <v>52</v>
      </c>
      <c r="B23" s="129">
        <v>1158.5999999999999</v>
      </c>
      <c r="C23" s="128">
        <f t="shared" si="0"/>
        <v>1158.5999999999999</v>
      </c>
      <c r="D23" s="129">
        <f>'استخدام الاراضي ج5'!P20</f>
        <v>33.157599999999995</v>
      </c>
      <c r="E23" s="129">
        <v>17</v>
      </c>
      <c r="F23" s="134">
        <f>B23/'السكان ح 2'!C20</f>
        <v>0.45509894650839411</v>
      </c>
      <c r="G23" s="134">
        <f>C23/'السكان ح 2'!D20</f>
        <v>0.42614623811739433</v>
      </c>
      <c r="H23" s="134">
        <f>D23/'السكان ح 2'!C20</f>
        <v>1.3024330078324466E-2</v>
      </c>
      <c r="I23" s="134">
        <f>E23/'السكان ح 2'!D20</f>
        <v>6.2527930674915449E-3</v>
      </c>
      <c r="J23" s="124" t="s">
        <v>54</v>
      </c>
    </row>
    <row r="24" spans="1:13" ht="16.5" thickBot="1">
      <c r="A24" s="120" t="s">
        <v>55</v>
      </c>
      <c r="B24" s="129">
        <v>1781.8</v>
      </c>
      <c r="C24" s="128">
        <f t="shared" si="0"/>
        <v>1781.8</v>
      </c>
      <c r="D24" s="129">
        <f>'استخدام الاراضي ج5'!P21</f>
        <v>14.215300000000001</v>
      </c>
      <c r="E24" s="129">
        <v>14</v>
      </c>
      <c r="F24" s="134">
        <f>B24/'السكان ح 2'!C21</f>
        <v>0.43038647342995168</v>
      </c>
      <c r="G24" s="134">
        <f>C24/'السكان ح 2'!D21</f>
        <v>0.42153624861601352</v>
      </c>
      <c r="H24" s="134">
        <f>D24/'السكان ح 2'!C21</f>
        <v>3.4336473429951693E-3</v>
      </c>
      <c r="I24" s="134">
        <f>E24/'السكان ح 2'!D21</f>
        <v>3.3121043218229821E-3</v>
      </c>
      <c r="J24" s="124" t="s">
        <v>57</v>
      </c>
    </row>
    <row r="25" spans="1:13" ht="16.5" thickBot="1">
      <c r="A25" s="120" t="s">
        <v>58</v>
      </c>
      <c r="B25" s="129">
        <v>1050</v>
      </c>
      <c r="C25" s="128">
        <f t="shared" si="0"/>
        <v>1050</v>
      </c>
      <c r="D25" s="129">
        <f>'استخدام الاراضي ج5'!P22</f>
        <v>273.31900000000002</v>
      </c>
      <c r="E25" s="129">
        <v>248.078</v>
      </c>
      <c r="F25" s="134">
        <f>B25/'السكان ح 2'!C22</f>
        <v>0.17355371900826447</v>
      </c>
      <c r="G25" s="134">
        <f>C25/'السكان ح 2'!D22</f>
        <v>0.21875</v>
      </c>
      <c r="H25" s="134">
        <f>D25/'السكان ح 2'!C22</f>
        <v>4.5176694214876037E-2</v>
      </c>
      <c r="I25" s="134">
        <f>E25/'السكان ح 2'!D22</f>
        <v>5.1682916666666669E-2</v>
      </c>
      <c r="J25" s="124" t="s">
        <v>60</v>
      </c>
    </row>
    <row r="26" spans="1:13" ht="16.5" thickBot="1">
      <c r="A26" s="120" t="s">
        <v>101</v>
      </c>
      <c r="B26" s="129">
        <v>175954</v>
      </c>
      <c r="C26" s="128">
        <f t="shared" si="0"/>
        <v>175954</v>
      </c>
      <c r="D26" s="129">
        <f>'استخدام الاراضي ج5'!P23</f>
        <v>1360</v>
      </c>
      <c r="E26" s="129">
        <v>2050</v>
      </c>
      <c r="F26" s="134">
        <f>B26/'السكان ح 2'!C23</f>
        <v>27.622291993720566</v>
      </c>
      <c r="G26" s="134">
        <f>C26/'السكان ح 2'!D23</f>
        <v>26.34607094605774</v>
      </c>
      <c r="H26" s="134">
        <f>D26/'السكان ح 2'!C23</f>
        <v>0.21350078492935637</v>
      </c>
      <c r="I26" s="134">
        <f>E26/'السكان ح 2'!D23</f>
        <v>0.30695207519816753</v>
      </c>
      <c r="J26" s="124" t="s">
        <v>63</v>
      </c>
    </row>
    <row r="27" spans="1:13" ht="16.5" thickBot="1">
      <c r="A27" s="120" t="s">
        <v>102</v>
      </c>
      <c r="B27" s="129">
        <v>100200</v>
      </c>
      <c r="C27" s="128">
        <f t="shared" si="0"/>
        <v>100200</v>
      </c>
      <c r="D27" s="129">
        <f>'استخدام الاراضي ج5'!P24</f>
        <v>3938</v>
      </c>
      <c r="E27" s="281">
        <v>3862</v>
      </c>
      <c r="F27" s="134">
        <f>B27/'السكان ح 2'!C24</f>
        <v>1.0407253918299941</v>
      </c>
      <c r="G27" s="134">
        <f>C27/'السكان ح 2'!D24</f>
        <v>1.0213963160416306</v>
      </c>
      <c r="H27" s="134">
        <f>D27/'السكان ح 2'!C24</f>
        <v>4.0901962006252658E-2</v>
      </c>
      <c r="I27" s="134">
        <f>E27/'السكان ح 2'!D24</f>
        <v>3.9367590544438898E-2</v>
      </c>
      <c r="J27" s="124" t="s">
        <v>66</v>
      </c>
    </row>
    <row r="28" spans="1:13" ht="16.5" thickBot="1">
      <c r="A28" s="120" t="s">
        <v>67</v>
      </c>
      <c r="B28" s="129">
        <v>71085</v>
      </c>
      <c r="C28" s="128">
        <f t="shared" si="0"/>
        <v>71085</v>
      </c>
      <c r="D28" s="129">
        <f>'استخدام الاراضي ج5'!P25</f>
        <v>9186.5</v>
      </c>
      <c r="E28" s="129">
        <v>9069</v>
      </c>
      <c r="F28" s="134">
        <f>B28/'السكان ح 2'!C25</f>
        <v>1.9889479574706213</v>
      </c>
      <c r="G28" s="134">
        <f>C28/'السكان ح 2'!D25</f>
        <v>1.9729864200470186</v>
      </c>
      <c r="H28" s="134">
        <f>D28/'السكان ح 2'!C25</f>
        <v>0.25703693340794626</v>
      </c>
      <c r="I28" s="134">
        <f>E28/'السكان ح 2'!D25</f>
        <v>0.2517129330154943</v>
      </c>
      <c r="J28" s="124" t="s">
        <v>69</v>
      </c>
      <c r="L28" s="118"/>
      <c r="M28" s="119"/>
    </row>
    <row r="29" spans="1:13" ht="16.5" thickBot="1">
      <c r="A29" s="120" t="s">
        <v>70</v>
      </c>
      <c r="B29" s="129">
        <v>103070</v>
      </c>
      <c r="C29" s="128">
        <f t="shared" si="0"/>
        <v>103070</v>
      </c>
      <c r="D29" s="129">
        <f>'استخدام الاراضي ج5'!P26</f>
        <v>336</v>
      </c>
      <c r="E29" s="129">
        <v>411</v>
      </c>
      <c r="F29" s="134">
        <f>B29/'السكان ح 2'!C26</f>
        <v>23.319004524886878</v>
      </c>
      <c r="G29" s="134">
        <f>C29/'السكان ح 2'!D26</f>
        <v>23.407343415273793</v>
      </c>
      <c r="H29" s="134">
        <f>D29/'السكان ح 2'!C26</f>
        <v>7.6018099547511306E-2</v>
      </c>
      <c r="I29" s="134">
        <f>E29/'السكان ح 2'!D26</f>
        <v>9.3338683842801293E-2</v>
      </c>
      <c r="J29" s="124" t="s">
        <v>73</v>
      </c>
    </row>
    <row r="30" spans="1:13" ht="16.5" thickBot="1">
      <c r="A30" s="121" t="s">
        <v>82</v>
      </c>
      <c r="B30" s="130">
        <v>52800</v>
      </c>
      <c r="C30" s="128">
        <f t="shared" si="0"/>
        <v>52800</v>
      </c>
      <c r="D30" s="130">
        <f>'استخدام الاراضي ج5'!P27</f>
        <v>1357.0390000000002</v>
      </c>
      <c r="E30" s="130">
        <v>1452.4380000000001</v>
      </c>
      <c r="F30" s="134">
        <f>B30/'السكان ح 2'!C27</f>
        <v>1.8690265486725663</v>
      </c>
      <c r="G30" s="134">
        <f>C30/'السكان ح 2'!D27</f>
        <v>1.852716933941553</v>
      </c>
      <c r="H30" s="134">
        <f>D30/'السكان ح 2'!C27</f>
        <v>4.8036778761061952E-2</v>
      </c>
      <c r="I30" s="134">
        <f>E30/'السكان ح 2'!D27</f>
        <v>5.0965084812503822E-2</v>
      </c>
      <c r="J30" s="125" t="s">
        <v>83</v>
      </c>
    </row>
    <row r="31" spans="1:13" ht="16.5" thickBot="1">
      <c r="A31" s="112" t="s">
        <v>215</v>
      </c>
      <c r="B31" s="131">
        <f>SUM(B9:B30)</f>
        <v>1342718.6709999999</v>
      </c>
      <c r="C31" s="128">
        <f t="shared" si="0"/>
        <v>1342718.6709999999</v>
      </c>
      <c r="D31" s="131">
        <f>SUM(D9:D30)</f>
        <v>72858.485640000014</v>
      </c>
      <c r="E31" s="131">
        <f>SUM(E9:E30)</f>
        <v>90021.697999999989</v>
      </c>
      <c r="F31" s="135">
        <f>B31/'السكان ح 2'!C28</f>
        <v>3.2529691167522832</v>
      </c>
      <c r="G31" s="135">
        <f>C31/'السكان ح 2'!D28</f>
        <v>3.2115914201563345</v>
      </c>
      <c r="H31" s="135">
        <f>D31/'السكان ح 2'!C28</f>
        <v>0.17651233188240947</v>
      </c>
      <c r="I31" s="135">
        <f>E31/'السكان ح 2'!D28</f>
        <v>0.21531905317841868</v>
      </c>
      <c r="J31" s="136" t="s">
        <v>192</v>
      </c>
    </row>
    <row r="32" spans="1:13" ht="16.5" thickBot="1">
      <c r="A32" s="112" t="s">
        <v>158</v>
      </c>
      <c r="B32" s="132">
        <v>14894000</v>
      </c>
      <c r="C32" s="128">
        <f t="shared" si="0"/>
        <v>14894000</v>
      </c>
      <c r="D32" s="132">
        <f>'استخدام الاراضي ج5'!P29</f>
        <v>4855607.1035000002</v>
      </c>
      <c r="E32" s="131">
        <v>4801370.2775999997</v>
      </c>
      <c r="F32" s="135">
        <f>B32/'السكان ح 2'!C29</f>
        <v>1.9778602882199523</v>
      </c>
      <c r="G32" s="135">
        <f>C32/'السكان ح 2'!D29</f>
        <v>1.9618160391479078</v>
      </c>
      <c r="H32" s="135">
        <f>D32/'السكان ح 2'!C29</f>
        <v>0.64480411341556054</v>
      </c>
      <c r="I32" s="135">
        <f>E32/'السكان ح 2'!D29</f>
        <v>0.63242951661633684</v>
      </c>
      <c r="J32" s="136" t="s">
        <v>172</v>
      </c>
    </row>
    <row r="33" spans="1:10">
      <c r="A33" s="53" t="s">
        <v>99</v>
      </c>
      <c r="B33" s="117"/>
      <c r="C33" s="128"/>
      <c r="D33" s="117"/>
      <c r="E33" s="117"/>
      <c r="F33" s="117"/>
      <c r="G33" s="117"/>
      <c r="H33" s="117"/>
      <c r="I33" s="117"/>
      <c r="J33" s="54" t="s">
        <v>100</v>
      </c>
    </row>
  </sheetData>
  <mergeCells count="13">
    <mergeCell ref="J4:J8"/>
    <mergeCell ref="B4:C4"/>
    <mergeCell ref="B6:C6"/>
    <mergeCell ref="D4:E4"/>
    <mergeCell ref="D6:E6"/>
    <mergeCell ref="A4:A8"/>
    <mergeCell ref="A3:B3"/>
    <mergeCell ref="H6:I6"/>
    <mergeCell ref="F6:G6"/>
    <mergeCell ref="F7:G7"/>
    <mergeCell ref="H7:I7"/>
    <mergeCell ref="F4:I4"/>
    <mergeCell ref="F5:I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3"/>
  <sheetViews>
    <sheetView rightToLeft="1" topLeftCell="G1" zoomScale="90" zoomScaleNormal="90" workbookViewId="0">
      <selection activeCell="X8" sqref="X8"/>
    </sheetView>
  </sheetViews>
  <sheetFormatPr defaultColWidth="9.140625" defaultRowHeight="15"/>
  <cols>
    <col min="1" max="1" width="11" style="41" customWidth="1"/>
    <col min="2" max="2" width="9.42578125" style="41" customWidth="1"/>
    <col min="3" max="3" width="10.28515625" style="41" customWidth="1"/>
    <col min="4" max="4" width="11" style="41" customWidth="1"/>
    <col min="5" max="5" width="10.7109375" style="41" customWidth="1"/>
    <col min="6" max="6" width="9.42578125" style="41" customWidth="1"/>
    <col min="7" max="7" width="9.5703125" style="41" customWidth="1"/>
    <col min="8" max="8" width="12" style="41" customWidth="1"/>
    <col min="9" max="9" width="21.7109375" style="41" customWidth="1"/>
    <col min="10" max="11" width="10" style="41" customWidth="1"/>
    <col min="12" max="12" width="11.5703125" style="41" customWidth="1"/>
    <col min="13" max="13" width="12.140625" style="41" customWidth="1"/>
    <col min="14" max="14" width="11.7109375" style="41" customWidth="1"/>
    <col min="15" max="15" width="12.140625" style="41" customWidth="1"/>
    <col min="16" max="16" width="14.28515625" style="41" customWidth="1"/>
    <col min="17" max="17" width="13.85546875" style="41" customWidth="1"/>
    <col min="18" max="18" width="18.140625" style="41" customWidth="1"/>
    <col min="19" max="19" width="16.7109375" style="41" customWidth="1"/>
    <col min="20" max="20" width="11.5703125" style="41" customWidth="1"/>
    <col min="21" max="21" width="13.5703125" style="41" customWidth="1"/>
    <col min="22" max="22" width="20.7109375" style="41" customWidth="1"/>
    <col min="23" max="16384" width="9.140625" style="41"/>
  </cols>
  <sheetData>
    <row r="1" spans="1:24" ht="15.75">
      <c r="A1" s="106" t="s">
        <v>258</v>
      </c>
      <c r="B1" s="106"/>
      <c r="C1" s="106"/>
      <c r="V1" s="41" t="s">
        <v>259</v>
      </c>
    </row>
    <row r="2" spans="1:24" ht="16.5" thickBot="1">
      <c r="A2" s="329" t="s">
        <v>104</v>
      </c>
      <c r="B2" s="329"/>
      <c r="C2" s="9"/>
      <c r="P2" s="119"/>
      <c r="V2" s="41" t="s">
        <v>105</v>
      </c>
    </row>
    <row r="3" spans="1:24" ht="16.5" thickBot="1">
      <c r="A3" s="330" t="s">
        <v>0</v>
      </c>
      <c r="B3" s="333" t="s">
        <v>146</v>
      </c>
      <c r="C3" s="343"/>
      <c r="D3" s="343"/>
      <c r="E3" s="334"/>
      <c r="F3" s="344" t="s">
        <v>291</v>
      </c>
      <c r="G3" s="346"/>
      <c r="H3" s="346"/>
      <c r="I3" s="345"/>
      <c r="J3" s="333" t="s">
        <v>106</v>
      </c>
      <c r="K3" s="334"/>
      <c r="L3" s="333" t="s">
        <v>147</v>
      </c>
      <c r="M3" s="334"/>
      <c r="N3" s="333" t="s">
        <v>148</v>
      </c>
      <c r="O3" s="334"/>
      <c r="P3" s="333" t="s">
        <v>149</v>
      </c>
      <c r="Q3" s="334"/>
      <c r="R3" s="333" t="s">
        <v>150</v>
      </c>
      <c r="S3" s="334"/>
      <c r="T3" s="337" t="s">
        <v>151</v>
      </c>
      <c r="U3" s="338"/>
      <c r="V3" s="330" t="s">
        <v>4</v>
      </c>
    </row>
    <row r="4" spans="1:24" ht="15.75" thickBot="1">
      <c r="A4" s="331"/>
      <c r="B4" s="344" t="s">
        <v>144</v>
      </c>
      <c r="C4" s="345"/>
      <c r="D4" s="344" t="s">
        <v>145</v>
      </c>
      <c r="E4" s="345"/>
      <c r="F4" s="341" t="s">
        <v>144</v>
      </c>
      <c r="G4" s="342"/>
      <c r="H4" s="347" t="s">
        <v>145</v>
      </c>
      <c r="I4" s="348"/>
      <c r="J4" s="335" t="s">
        <v>292</v>
      </c>
      <c r="K4" s="336"/>
      <c r="L4" s="335" t="s">
        <v>293</v>
      </c>
      <c r="M4" s="336"/>
      <c r="N4" s="335" t="s">
        <v>294</v>
      </c>
      <c r="O4" s="336"/>
      <c r="P4" s="335" t="s">
        <v>94</v>
      </c>
      <c r="Q4" s="336"/>
      <c r="R4" s="335" t="s">
        <v>295</v>
      </c>
      <c r="S4" s="336"/>
      <c r="T4" s="339" t="s">
        <v>107</v>
      </c>
      <c r="U4" s="340"/>
      <c r="V4" s="331"/>
    </row>
    <row r="5" spans="1:24" ht="15.75" thickBot="1">
      <c r="A5" s="332"/>
      <c r="B5" s="143">
        <v>2017</v>
      </c>
      <c r="C5" s="143">
        <v>2018</v>
      </c>
      <c r="D5" s="143">
        <v>2017</v>
      </c>
      <c r="E5" s="143">
        <v>2018</v>
      </c>
      <c r="F5" s="143">
        <v>2017</v>
      </c>
      <c r="G5" s="143">
        <v>2018</v>
      </c>
      <c r="H5" s="143">
        <v>2017</v>
      </c>
      <c r="I5" s="143">
        <v>2018</v>
      </c>
      <c r="J5" s="143">
        <v>2017</v>
      </c>
      <c r="K5" s="143">
        <v>2018</v>
      </c>
      <c r="L5" s="143">
        <v>2017</v>
      </c>
      <c r="M5" s="254">
        <v>2018</v>
      </c>
      <c r="N5" s="143">
        <v>2017</v>
      </c>
      <c r="O5" s="143">
        <v>2018</v>
      </c>
      <c r="P5" s="143">
        <v>2017</v>
      </c>
      <c r="Q5" s="143">
        <v>2018</v>
      </c>
      <c r="R5" s="143">
        <v>2017</v>
      </c>
      <c r="S5" s="143">
        <v>2018</v>
      </c>
      <c r="T5" s="143">
        <v>2017</v>
      </c>
      <c r="U5" s="143">
        <v>2018</v>
      </c>
      <c r="V5" s="332"/>
    </row>
    <row r="6" spans="1:24" ht="15.75" thickBot="1">
      <c r="A6" s="144" t="s">
        <v>6</v>
      </c>
      <c r="B6" s="40">
        <v>35</v>
      </c>
      <c r="C6" s="249">
        <v>37.6</v>
      </c>
      <c r="D6" s="40">
        <v>45</v>
      </c>
      <c r="E6" s="40">
        <v>44.1</v>
      </c>
      <c r="F6" s="40">
        <v>115</v>
      </c>
      <c r="G6" s="40">
        <v>85.85</v>
      </c>
      <c r="H6" s="40">
        <v>46.3</v>
      </c>
      <c r="I6" s="12">
        <v>45</v>
      </c>
      <c r="J6" s="268">
        <v>39.06</v>
      </c>
      <c r="K6" s="40">
        <v>67</v>
      </c>
      <c r="L6" s="262">
        <v>97.5</v>
      </c>
      <c r="M6" s="40">
        <v>82.13</v>
      </c>
      <c r="N6" s="262">
        <v>8000</v>
      </c>
      <c r="O6" s="262">
        <v>8000</v>
      </c>
      <c r="P6" s="256">
        <v>280.36</v>
      </c>
      <c r="Q6" s="13">
        <v>212.55</v>
      </c>
      <c r="R6" s="13">
        <v>606.04</v>
      </c>
      <c r="S6" s="13">
        <f>U6-Q6</f>
        <v>673.84999999999991</v>
      </c>
      <c r="T6" s="13">
        <v>886.4</v>
      </c>
      <c r="U6" s="11">
        <v>886.4</v>
      </c>
      <c r="V6" s="148" t="s">
        <v>9</v>
      </c>
    </row>
    <row r="7" spans="1:24" ht="15.75" thickBot="1">
      <c r="A7" s="145" t="s">
        <v>10</v>
      </c>
      <c r="B7" s="11"/>
      <c r="C7" s="248"/>
      <c r="D7" s="11">
        <v>39.322800000000001</v>
      </c>
      <c r="E7" s="11">
        <v>39.322800000000001</v>
      </c>
      <c r="F7" s="11"/>
      <c r="G7" s="40"/>
      <c r="H7" s="11">
        <v>14.053811999999999</v>
      </c>
      <c r="I7" s="11">
        <v>14.053811999999999</v>
      </c>
      <c r="J7" s="265">
        <v>31.46</v>
      </c>
      <c r="K7" s="40">
        <v>30</v>
      </c>
      <c r="L7" s="259">
        <v>1.88</v>
      </c>
      <c r="M7" s="40">
        <v>3.173</v>
      </c>
      <c r="N7" s="259">
        <v>17.77</v>
      </c>
      <c r="O7" s="259">
        <v>17.7652</v>
      </c>
      <c r="P7" s="251">
        <v>83.831451999999999</v>
      </c>
      <c r="Q7" s="13">
        <v>81.75</v>
      </c>
      <c r="R7" s="11">
        <v>7.1120060964403109</v>
      </c>
      <c r="S7" s="13">
        <f>U7-Q7</f>
        <v>1.6266119999999944</v>
      </c>
      <c r="T7" s="11">
        <v>90.94345809644031</v>
      </c>
      <c r="U7" s="11">
        <v>83.376611999999994</v>
      </c>
      <c r="V7" s="148" t="s">
        <v>273</v>
      </c>
    </row>
    <row r="8" spans="1:24" ht="15.75" thickBot="1">
      <c r="A8" s="145" t="s">
        <v>13</v>
      </c>
      <c r="B8" s="11"/>
      <c r="C8" s="141"/>
      <c r="D8" s="11">
        <v>2.68</v>
      </c>
      <c r="E8" s="40">
        <v>3</v>
      </c>
      <c r="F8" s="11"/>
      <c r="G8" s="40"/>
      <c r="H8" s="243">
        <v>0.55400000000000005</v>
      </c>
      <c r="I8" s="12"/>
      <c r="J8" s="265">
        <v>0.5</v>
      </c>
      <c r="K8" s="40"/>
      <c r="L8" s="259">
        <v>0.62</v>
      </c>
      <c r="M8" s="40">
        <v>0.66</v>
      </c>
      <c r="N8" s="259"/>
      <c r="O8" s="40">
        <v>4</v>
      </c>
      <c r="P8" s="251">
        <v>3.7290000000000001</v>
      </c>
      <c r="Q8" s="13">
        <v>4.5999999999999996</v>
      </c>
      <c r="R8" s="11">
        <v>1.3789999999999996</v>
      </c>
      <c r="S8" s="13">
        <f t="shared" ref="S8:S28" si="0">U8-Q8</f>
        <v>4</v>
      </c>
      <c r="T8" s="11">
        <v>5.1079999999999997</v>
      </c>
      <c r="U8" s="11">
        <v>8.6</v>
      </c>
      <c r="V8" s="148" t="s">
        <v>15</v>
      </c>
      <c r="X8" s="41">
        <f>1.6+1.6</f>
        <v>3.2</v>
      </c>
    </row>
    <row r="9" spans="1:24" ht="15.75" thickBot="1">
      <c r="A9" s="145" t="s">
        <v>16</v>
      </c>
      <c r="B9" s="40">
        <v>2241.34</v>
      </c>
      <c r="C9" s="252">
        <v>2234.5230000000001</v>
      </c>
      <c r="D9" s="243">
        <v>267.06</v>
      </c>
      <c r="E9" s="40">
        <v>276.17700000000002</v>
      </c>
      <c r="F9" s="40">
        <v>1588.71</v>
      </c>
      <c r="G9" s="40">
        <v>1204.9690000000001</v>
      </c>
      <c r="H9" s="243">
        <v>189.04</v>
      </c>
      <c r="I9" s="12">
        <v>502.27600000000001</v>
      </c>
      <c r="J9" s="243">
        <v>308.02999999999997</v>
      </c>
      <c r="K9" s="40">
        <v>617</v>
      </c>
      <c r="L9" s="243">
        <v>759.36</v>
      </c>
      <c r="M9" s="40">
        <v>759.36</v>
      </c>
      <c r="N9" s="259">
        <v>4260.18</v>
      </c>
      <c r="O9" s="40">
        <v>4268.68</v>
      </c>
      <c r="P9" s="251">
        <v>4594.18</v>
      </c>
      <c r="Q9" s="13">
        <v>4070.63</v>
      </c>
      <c r="R9" s="11">
        <v>398.69999999999982</v>
      </c>
      <c r="S9" s="13">
        <f t="shared" si="0"/>
        <v>879.9399999999996</v>
      </c>
      <c r="T9" s="11">
        <v>4992.88</v>
      </c>
      <c r="U9" s="11">
        <v>4950.57</v>
      </c>
      <c r="V9" s="148" t="s">
        <v>18</v>
      </c>
    </row>
    <row r="10" spans="1:24" ht="15.75" thickBot="1">
      <c r="A10" s="145" t="s">
        <v>19</v>
      </c>
      <c r="B10" s="11">
        <v>576.18904800000053</v>
      </c>
      <c r="C10" s="253">
        <v>196.6035</v>
      </c>
      <c r="D10" s="11">
        <v>489.47207999999995</v>
      </c>
      <c r="E10" s="40">
        <v>825.01480000000004</v>
      </c>
      <c r="F10" s="11">
        <v>3788.8200999999999</v>
      </c>
      <c r="G10" s="40">
        <v>3995.14</v>
      </c>
      <c r="H10" s="11">
        <v>770.7032200000001</v>
      </c>
      <c r="I10" s="12">
        <v>505.654</v>
      </c>
      <c r="J10" s="265">
        <v>3030.49</v>
      </c>
      <c r="K10" s="40"/>
      <c r="L10" s="259">
        <v>1971.2</v>
      </c>
      <c r="M10" s="40">
        <v>1930</v>
      </c>
      <c r="N10" s="259">
        <v>32798.67</v>
      </c>
      <c r="O10" s="40">
        <v>32788.83</v>
      </c>
      <c r="P10" s="251">
        <v>8534.6032680000008</v>
      </c>
      <c r="Q10" s="13">
        <v>5522.4129999999996</v>
      </c>
      <c r="R10" s="11">
        <v>35235.286590000003</v>
      </c>
      <c r="S10" s="13">
        <f t="shared" si="0"/>
        <v>80177.756999999998</v>
      </c>
      <c r="T10" s="11">
        <v>43769.889858000002</v>
      </c>
      <c r="U10" s="11">
        <v>85700.17</v>
      </c>
      <c r="V10" s="148" t="s">
        <v>21</v>
      </c>
    </row>
    <row r="11" spans="1:24" ht="15.75" thickBot="1">
      <c r="A11" s="145" t="s">
        <v>152</v>
      </c>
      <c r="B11" s="10">
        <v>112</v>
      </c>
      <c r="C11" s="141">
        <v>112</v>
      </c>
      <c r="D11" s="141"/>
      <c r="E11" s="40"/>
      <c r="F11" s="10"/>
      <c r="G11" s="40"/>
      <c r="H11" s="141"/>
      <c r="I11" s="12"/>
      <c r="J11" s="264"/>
      <c r="K11" s="40"/>
      <c r="L11" s="262">
        <v>36.200000000000003</v>
      </c>
      <c r="M11" s="40">
        <v>33.799999999999997</v>
      </c>
      <c r="N11" s="241">
        <v>15</v>
      </c>
      <c r="O11" s="241">
        <v>15</v>
      </c>
      <c r="P11" s="251">
        <v>112</v>
      </c>
      <c r="Q11" s="251">
        <v>112</v>
      </c>
      <c r="R11" s="11">
        <v>21</v>
      </c>
      <c r="S11" s="13">
        <f t="shared" si="0"/>
        <v>19</v>
      </c>
      <c r="T11" s="11">
        <v>133</v>
      </c>
      <c r="U11" s="11">
        <v>131</v>
      </c>
      <c r="V11" s="148" t="s">
        <v>27</v>
      </c>
    </row>
    <row r="12" spans="1:24" ht="15.75" thickBot="1">
      <c r="A12" s="145" t="s">
        <v>97</v>
      </c>
      <c r="B12" s="11"/>
      <c r="C12" s="141"/>
      <c r="D12" s="11"/>
      <c r="E12" s="40"/>
      <c r="F12" s="11">
        <v>1.3680000000000001</v>
      </c>
      <c r="G12" s="40">
        <v>1.37</v>
      </c>
      <c r="H12" s="11"/>
      <c r="I12" s="12"/>
      <c r="J12" s="265"/>
      <c r="K12" s="40"/>
      <c r="L12" s="262">
        <v>5.6</v>
      </c>
      <c r="M12" s="40">
        <v>5.64</v>
      </c>
      <c r="N12" s="259">
        <v>1700</v>
      </c>
      <c r="O12" s="259">
        <v>1700</v>
      </c>
      <c r="P12" s="251">
        <v>1.3680000000000001</v>
      </c>
      <c r="Q12" s="251">
        <v>1.3680000000000001</v>
      </c>
      <c r="R12" s="11">
        <v>0.63399999999999967</v>
      </c>
      <c r="S12" s="13">
        <f t="shared" si="0"/>
        <v>0.6319999999999999</v>
      </c>
      <c r="T12" s="11">
        <v>2.0019999999999998</v>
      </c>
      <c r="U12" s="11">
        <v>2</v>
      </c>
      <c r="V12" s="148" t="s">
        <v>25</v>
      </c>
    </row>
    <row r="13" spans="1:24" ht="15.75" thickBot="1">
      <c r="A13" s="145" t="s">
        <v>28</v>
      </c>
      <c r="B13" s="11" t="s">
        <v>108</v>
      </c>
      <c r="C13" s="141"/>
      <c r="D13" s="11">
        <v>145.5</v>
      </c>
      <c r="E13" s="11">
        <v>145.5</v>
      </c>
      <c r="F13" s="11">
        <v>103.31396255</v>
      </c>
      <c r="G13" s="40"/>
      <c r="H13" s="11">
        <v>877.6</v>
      </c>
      <c r="I13" s="11">
        <v>877.6</v>
      </c>
      <c r="J13" s="265">
        <v>113.02</v>
      </c>
      <c r="K13" s="40">
        <f>J13</f>
        <v>113.02</v>
      </c>
      <c r="L13" s="259">
        <v>980</v>
      </c>
      <c r="M13" s="40">
        <v>977</v>
      </c>
      <c r="N13" s="259">
        <v>170000</v>
      </c>
      <c r="O13" s="259">
        <v>170000</v>
      </c>
      <c r="P13" s="251">
        <v>3419.4760000000001</v>
      </c>
      <c r="Q13" s="251">
        <v>3595</v>
      </c>
      <c r="R13" s="11">
        <v>13942.424000000001</v>
      </c>
      <c r="S13" s="13">
        <f t="shared" si="0"/>
        <v>13767.900000000001</v>
      </c>
      <c r="T13" s="11">
        <v>17361.900000000001</v>
      </c>
      <c r="U13" s="11">
        <v>17362.900000000001</v>
      </c>
      <c r="V13" s="148" t="s">
        <v>31</v>
      </c>
    </row>
    <row r="14" spans="1:24" ht="15.75" thickBot="1">
      <c r="A14" s="145" t="s">
        <v>32</v>
      </c>
      <c r="B14" s="11">
        <v>1.68</v>
      </c>
      <c r="C14" s="252">
        <v>4000</v>
      </c>
      <c r="D14" s="11">
        <v>218.4</v>
      </c>
      <c r="E14" s="40">
        <v>520</v>
      </c>
      <c r="F14" s="142">
        <v>20874.168000000001</v>
      </c>
      <c r="G14" s="40">
        <v>47204</v>
      </c>
      <c r="H14" s="11">
        <v>2180.8919999999998</v>
      </c>
      <c r="I14" s="12">
        <v>2781</v>
      </c>
      <c r="J14" s="265">
        <v>5428.5</v>
      </c>
      <c r="K14" s="40">
        <f>J14</f>
        <v>5428.5</v>
      </c>
      <c r="L14" s="259">
        <v>19035.53</v>
      </c>
      <c r="M14" s="40">
        <v>18703.87</v>
      </c>
      <c r="N14" s="259">
        <v>48194.76</v>
      </c>
      <c r="O14" s="40">
        <v>114749.432</v>
      </c>
      <c r="P14" s="257">
        <v>28849.040000000001</v>
      </c>
      <c r="Q14" s="261">
        <v>19823.16</v>
      </c>
      <c r="R14" s="11">
        <v>44650.96</v>
      </c>
      <c r="S14" s="13">
        <f>U14-Q14</f>
        <v>48363</v>
      </c>
      <c r="T14" s="11">
        <v>73500</v>
      </c>
      <c r="U14" s="265">
        <v>68186.16</v>
      </c>
      <c r="V14" s="148" t="s">
        <v>35</v>
      </c>
    </row>
    <row r="15" spans="1:24" ht="15.75" thickBot="1">
      <c r="A15" s="145" t="s">
        <v>36</v>
      </c>
      <c r="B15" s="11">
        <v>864.01800000000003</v>
      </c>
      <c r="C15" s="11">
        <v>864.01800000000003</v>
      </c>
      <c r="D15" s="11">
        <v>199.52099999999999</v>
      </c>
      <c r="E15" s="11">
        <v>199.52099999999999</v>
      </c>
      <c r="F15" s="11">
        <v>2363.348</v>
      </c>
      <c r="G15" s="255">
        <v>2073.64</v>
      </c>
      <c r="H15" s="11">
        <v>749.16600000000005</v>
      </c>
      <c r="I15" s="255">
        <v>645.03700000000003</v>
      </c>
      <c r="J15" s="265">
        <v>1690.96</v>
      </c>
      <c r="K15" s="250">
        <v>1540.0650000000001</v>
      </c>
      <c r="L15" s="259">
        <v>586.11</v>
      </c>
      <c r="M15" s="40">
        <v>522.08000000000004</v>
      </c>
      <c r="N15" s="259">
        <v>8185.58</v>
      </c>
      <c r="O15" s="40">
        <v>8188</v>
      </c>
      <c r="P15" s="251">
        <v>5734</v>
      </c>
      <c r="Q15" s="255">
        <v>5728.3220000000001</v>
      </c>
      <c r="R15" s="11">
        <v>348.56</v>
      </c>
      <c r="S15" s="13">
        <f t="shared" si="0"/>
        <v>350.82799999999952</v>
      </c>
      <c r="T15" s="11">
        <v>6082.56</v>
      </c>
      <c r="U15" s="255">
        <v>6079.15</v>
      </c>
      <c r="V15" s="148" t="s">
        <v>272</v>
      </c>
    </row>
    <row r="16" spans="1:24" ht="15.75" thickBot="1">
      <c r="A16" s="145" t="s">
        <v>109</v>
      </c>
      <c r="B16" s="11">
        <v>32</v>
      </c>
      <c r="C16" s="11">
        <v>32</v>
      </c>
      <c r="D16" s="11"/>
      <c r="E16" s="40"/>
      <c r="F16" s="11">
        <v>980</v>
      </c>
      <c r="G16" s="40"/>
      <c r="H16" s="11">
        <v>160</v>
      </c>
      <c r="I16" s="11">
        <v>160</v>
      </c>
      <c r="J16" s="265">
        <v>328</v>
      </c>
      <c r="K16" s="40">
        <f>J16</f>
        <v>328</v>
      </c>
      <c r="L16" s="262">
        <v>6360</v>
      </c>
      <c r="M16" s="40">
        <v>6133.5</v>
      </c>
      <c r="N16" s="259">
        <v>42000</v>
      </c>
      <c r="O16" s="259">
        <v>43000</v>
      </c>
      <c r="P16" s="251">
        <v>1500</v>
      </c>
      <c r="Q16" s="261">
        <v>1125</v>
      </c>
      <c r="R16" s="11">
        <v>42625</v>
      </c>
      <c r="S16" s="13">
        <f t="shared" si="0"/>
        <v>43000</v>
      </c>
      <c r="T16" s="11">
        <v>44125</v>
      </c>
      <c r="U16" s="11">
        <v>44125</v>
      </c>
      <c r="V16" s="148" t="s">
        <v>42</v>
      </c>
    </row>
    <row r="17" spans="1:22" ht="15.75" thickBot="1">
      <c r="A17" s="145" t="s">
        <v>43</v>
      </c>
      <c r="B17" s="11"/>
      <c r="C17" s="141"/>
      <c r="D17" s="11">
        <v>242</v>
      </c>
      <c r="E17" s="40"/>
      <c r="F17" s="11">
        <v>86</v>
      </c>
      <c r="G17" s="40">
        <v>55</v>
      </c>
      <c r="H17" s="11">
        <v>1522</v>
      </c>
      <c r="I17" s="12">
        <v>1045</v>
      </c>
      <c r="J17" s="265">
        <v>1136.25</v>
      </c>
      <c r="K17" s="40">
        <v>3891</v>
      </c>
      <c r="L17" s="259">
        <v>830</v>
      </c>
      <c r="M17" s="40">
        <v>825</v>
      </c>
      <c r="N17" s="259">
        <v>3384.5</v>
      </c>
      <c r="O17" s="259">
        <v>4000</v>
      </c>
      <c r="P17" s="251">
        <v>2986.25</v>
      </c>
      <c r="Q17" s="13">
        <v>1567</v>
      </c>
      <c r="R17" s="11">
        <v>10064.75</v>
      </c>
      <c r="S17" s="13">
        <f t="shared" si="0"/>
        <v>2969</v>
      </c>
      <c r="T17" s="11">
        <v>13051</v>
      </c>
      <c r="U17" s="11">
        <v>4536</v>
      </c>
      <c r="V17" s="148" t="s">
        <v>45</v>
      </c>
    </row>
    <row r="18" spans="1:22" ht="15.75" thickBot="1">
      <c r="A18" s="145" t="s">
        <v>46</v>
      </c>
      <c r="B18" s="11"/>
      <c r="C18" s="141"/>
      <c r="D18" s="11">
        <v>70.747739999999993</v>
      </c>
      <c r="E18" s="40">
        <v>78.5</v>
      </c>
      <c r="F18" s="11">
        <v>9.9000000000000005E-2</v>
      </c>
      <c r="G18" s="40">
        <v>9.9000000000000005E-2</v>
      </c>
      <c r="H18" s="11">
        <v>30.170280000000002</v>
      </c>
      <c r="I18" s="12">
        <v>30.39</v>
      </c>
      <c r="J18" s="265"/>
      <c r="K18" s="40"/>
      <c r="L18" s="259">
        <v>2</v>
      </c>
      <c r="M18" s="40">
        <v>2.6</v>
      </c>
      <c r="N18" s="259">
        <v>1350</v>
      </c>
      <c r="O18" s="40">
        <v>1351</v>
      </c>
      <c r="P18" s="251">
        <v>101.01702</v>
      </c>
      <c r="Q18" s="13">
        <v>108.99</v>
      </c>
      <c r="R18" s="11">
        <v>42.582979999999992</v>
      </c>
      <c r="S18" s="13">
        <f t="shared" si="0"/>
        <v>121.01</v>
      </c>
      <c r="T18" s="11">
        <v>143.6</v>
      </c>
      <c r="U18" s="11">
        <v>230</v>
      </c>
      <c r="V18" s="148" t="s">
        <v>48</v>
      </c>
    </row>
    <row r="19" spans="1:22" ht="15.75" thickBot="1">
      <c r="A19" s="145" t="s">
        <v>49</v>
      </c>
      <c r="B19" s="11">
        <v>81.400000000000006</v>
      </c>
      <c r="C19" s="252">
        <v>84.4</v>
      </c>
      <c r="D19" s="11">
        <v>13</v>
      </c>
      <c r="E19" s="40">
        <v>13.1</v>
      </c>
      <c r="F19" s="11">
        <v>41</v>
      </c>
      <c r="G19" s="40">
        <v>39</v>
      </c>
      <c r="H19" s="11">
        <v>25</v>
      </c>
      <c r="I19" s="12">
        <v>24</v>
      </c>
      <c r="J19" s="265"/>
      <c r="K19" s="40"/>
      <c r="L19" s="259">
        <v>9.17</v>
      </c>
      <c r="M19" s="40">
        <v>24</v>
      </c>
      <c r="N19" s="259">
        <v>200</v>
      </c>
      <c r="O19" s="40">
        <v>277</v>
      </c>
      <c r="P19" s="251">
        <v>160.4</v>
      </c>
      <c r="Q19" s="13">
        <v>160</v>
      </c>
      <c r="R19" s="11">
        <v>155.6</v>
      </c>
      <c r="S19" s="13">
        <f t="shared" si="0"/>
        <v>303</v>
      </c>
      <c r="T19" s="11">
        <v>316</v>
      </c>
      <c r="U19" s="11">
        <v>463</v>
      </c>
      <c r="V19" s="148" t="s">
        <v>51</v>
      </c>
    </row>
    <row r="20" spans="1:22" ht="15.75" thickBot="1">
      <c r="A20" s="145" t="s">
        <v>52</v>
      </c>
      <c r="B20" s="11"/>
      <c r="C20" s="141"/>
      <c r="D20" s="11">
        <v>2.6520999999999999</v>
      </c>
      <c r="E20" s="40">
        <v>26</v>
      </c>
      <c r="F20" s="11"/>
      <c r="G20" s="40">
        <v>13.2</v>
      </c>
      <c r="H20" s="11">
        <v>11.6</v>
      </c>
      <c r="I20" s="12">
        <v>13.2</v>
      </c>
      <c r="J20" s="265">
        <v>18.91</v>
      </c>
      <c r="K20" s="40">
        <v>6</v>
      </c>
      <c r="L20" s="259">
        <v>0.4</v>
      </c>
      <c r="M20" s="40">
        <v>0.4</v>
      </c>
      <c r="N20" s="259">
        <v>50</v>
      </c>
      <c r="O20" s="40">
        <v>50</v>
      </c>
      <c r="P20" s="251">
        <v>33.157599999999995</v>
      </c>
      <c r="Q20" s="13">
        <v>17</v>
      </c>
      <c r="R20" s="11">
        <v>31.842400000000005</v>
      </c>
      <c r="S20" s="13">
        <f t="shared" si="0"/>
        <v>48</v>
      </c>
      <c r="T20" s="11">
        <v>67</v>
      </c>
      <c r="U20" s="11">
        <v>65</v>
      </c>
      <c r="V20" s="148" t="s">
        <v>54</v>
      </c>
    </row>
    <row r="21" spans="1:22" ht="15.75" thickBot="1">
      <c r="A21" s="145" t="s">
        <v>111</v>
      </c>
      <c r="B21" s="11"/>
      <c r="C21" s="141"/>
      <c r="D21" s="11">
        <v>7.7598000000000003</v>
      </c>
      <c r="E21" s="40"/>
      <c r="F21" s="11"/>
      <c r="G21" s="40"/>
      <c r="H21" s="11">
        <v>6.0063000000000004</v>
      </c>
      <c r="I21" s="11">
        <v>6.0063000000000004</v>
      </c>
      <c r="J21" s="265">
        <v>0.45</v>
      </c>
      <c r="K21" s="265">
        <v>0.45</v>
      </c>
      <c r="L21" s="259">
        <v>6.25</v>
      </c>
      <c r="M21" s="40">
        <v>6.25</v>
      </c>
      <c r="N21" s="259">
        <v>136.22</v>
      </c>
      <c r="O21" s="259">
        <v>136.22</v>
      </c>
      <c r="P21" s="251">
        <v>14.215300000000001</v>
      </c>
      <c r="Q21" s="13">
        <v>14</v>
      </c>
      <c r="R21" s="11">
        <v>1.7846999999999991</v>
      </c>
      <c r="S21" s="13">
        <f t="shared" si="0"/>
        <v>1</v>
      </c>
      <c r="T21" s="11">
        <v>16</v>
      </c>
      <c r="U21" s="11">
        <v>15</v>
      </c>
      <c r="V21" s="148" t="s">
        <v>57</v>
      </c>
    </row>
    <row r="22" spans="1:22" ht="15.75" thickBot="1">
      <c r="A22" s="145" t="s">
        <v>58</v>
      </c>
      <c r="B22" s="11">
        <v>74.48</v>
      </c>
      <c r="C22" s="11">
        <v>74.48</v>
      </c>
      <c r="D22" s="11">
        <v>61.67</v>
      </c>
      <c r="E22" s="40"/>
      <c r="F22" s="11">
        <v>48.5</v>
      </c>
      <c r="G22" s="40"/>
      <c r="H22" s="11">
        <v>79.38</v>
      </c>
      <c r="I22" s="11">
        <v>79.38</v>
      </c>
      <c r="J22" s="265">
        <v>9.2899999999999991</v>
      </c>
      <c r="K22" s="11">
        <v>12</v>
      </c>
      <c r="L22" s="259">
        <v>137.46</v>
      </c>
      <c r="M22" s="11">
        <v>79.38</v>
      </c>
      <c r="N22" s="259">
        <v>94</v>
      </c>
      <c r="O22" s="11">
        <v>400</v>
      </c>
      <c r="P22" s="257">
        <v>273.31900000000002</v>
      </c>
      <c r="Q22" s="13">
        <v>258</v>
      </c>
      <c r="R22" s="11">
        <v>384.68099999999998</v>
      </c>
      <c r="S22" s="13">
        <f t="shared" si="0"/>
        <v>400</v>
      </c>
      <c r="T22" s="11">
        <v>658</v>
      </c>
      <c r="U22" s="11">
        <v>658</v>
      </c>
      <c r="V22" s="148" t="s">
        <v>60</v>
      </c>
    </row>
    <row r="23" spans="1:22" ht="15.75" thickBot="1">
      <c r="A23" s="145" t="s">
        <v>101</v>
      </c>
      <c r="B23" s="11">
        <v>140</v>
      </c>
      <c r="C23" s="11">
        <v>140</v>
      </c>
      <c r="D23" s="11">
        <v>200</v>
      </c>
      <c r="E23" s="40"/>
      <c r="F23" s="11">
        <v>50</v>
      </c>
      <c r="G23" s="40"/>
      <c r="H23" s="11">
        <v>120</v>
      </c>
      <c r="I23" s="11">
        <v>120</v>
      </c>
      <c r="J23" s="265">
        <v>850</v>
      </c>
      <c r="K23" s="11">
        <v>120</v>
      </c>
      <c r="L23" s="259">
        <v>217</v>
      </c>
      <c r="M23" s="11">
        <v>120</v>
      </c>
      <c r="N23" s="259">
        <v>13250</v>
      </c>
      <c r="O23" s="259">
        <v>13300</v>
      </c>
      <c r="P23" s="257">
        <v>1360</v>
      </c>
      <c r="Q23" s="261">
        <v>2050</v>
      </c>
      <c r="R23" s="11">
        <v>175</v>
      </c>
      <c r="S23" s="13">
        <v>330</v>
      </c>
      <c r="T23" s="11">
        <v>1535</v>
      </c>
      <c r="U23" s="11">
        <v>1720</v>
      </c>
      <c r="V23" s="148" t="s">
        <v>63</v>
      </c>
    </row>
    <row r="24" spans="1:22" ht="15.75" thickBot="1">
      <c r="A24" s="145" t="s">
        <v>64</v>
      </c>
      <c r="B24" s="11">
        <v>101</v>
      </c>
      <c r="C24" s="252">
        <v>83</v>
      </c>
      <c r="D24" s="11">
        <v>912</v>
      </c>
      <c r="E24" s="40">
        <v>831</v>
      </c>
      <c r="F24" s="11">
        <v>97</v>
      </c>
      <c r="G24" s="40">
        <v>117</v>
      </c>
      <c r="H24" s="11">
        <v>2828</v>
      </c>
      <c r="I24" s="11">
        <v>2828</v>
      </c>
      <c r="J24" s="265"/>
      <c r="K24" s="11"/>
      <c r="L24" s="259">
        <v>74.2</v>
      </c>
      <c r="M24" s="259">
        <v>74.2</v>
      </c>
      <c r="N24" s="259">
        <v>4000</v>
      </c>
      <c r="O24" s="11">
        <v>2828</v>
      </c>
      <c r="P24" s="251">
        <v>3938</v>
      </c>
      <c r="Q24" s="13">
        <v>3862</v>
      </c>
      <c r="R24" s="11">
        <v>2806</v>
      </c>
      <c r="S24" s="13">
        <f t="shared" si="0"/>
        <v>2886</v>
      </c>
      <c r="T24" s="11">
        <v>6744</v>
      </c>
      <c r="U24" s="11">
        <v>6748</v>
      </c>
      <c r="V24" s="148" t="s">
        <v>66</v>
      </c>
    </row>
    <row r="25" spans="1:22" ht="15.75" thickBot="1">
      <c r="A25" s="145" t="s">
        <v>67</v>
      </c>
      <c r="B25" s="11">
        <v>777</v>
      </c>
      <c r="C25" s="11">
        <v>777</v>
      </c>
      <c r="D25" s="11">
        <v>684.5</v>
      </c>
      <c r="E25" s="11">
        <v>684.5</v>
      </c>
      <c r="F25" s="11">
        <v>5659</v>
      </c>
      <c r="G25" s="40"/>
      <c r="H25" s="11">
        <v>791</v>
      </c>
      <c r="I25" s="11">
        <v>791</v>
      </c>
      <c r="J25" s="265">
        <v>1275</v>
      </c>
      <c r="K25" s="11">
        <v>1504</v>
      </c>
      <c r="L25" s="259">
        <v>5616</v>
      </c>
      <c r="M25" s="259">
        <v>5721.59</v>
      </c>
      <c r="N25" s="259">
        <v>24850</v>
      </c>
      <c r="O25" s="259">
        <v>21000</v>
      </c>
      <c r="P25" s="251">
        <v>9186.5</v>
      </c>
      <c r="Q25" s="261">
        <v>9525.8071999999993</v>
      </c>
      <c r="R25" s="11">
        <v>3762.66</v>
      </c>
      <c r="S25" s="13">
        <f t="shared" si="0"/>
        <v>3423.3528000000006</v>
      </c>
      <c r="T25" s="11">
        <v>12949.16</v>
      </c>
      <c r="U25" s="11">
        <v>12949.16</v>
      </c>
      <c r="V25" s="148" t="s">
        <v>69</v>
      </c>
    </row>
    <row r="26" spans="1:22" ht="15.75" thickBot="1">
      <c r="A26" s="145" t="s">
        <v>70</v>
      </c>
      <c r="B26" s="11">
        <v>50</v>
      </c>
      <c r="C26" s="11">
        <v>50</v>
      </c>
      <c r="D26" s="11">
        <v>5</v>
      </c>
      <c r="E26" s="11">
        <v>5</v>
      </c>
      <c r="F26" s="11">
        <v>235.7</v>
      </c>
      <c r="G26" s="40"/>
      <c r="H26" s="11">
        <v>45.3</v>
      </c>
      <c r="I26" s="11">
        <v>45.3</v>
      </c>
      <c r="J26" s="265"/>
      <c r="K26" s="11"/>
      <c r="L26" s="259">
        <v>217.5</v>
      </c>
      <c r="M26" s="11">
        <v>45.3</v>
      </c>
      <c r="N26" s="259">
        <v>13800</v>
      </c>
      <c r="O26" s="259">
        <v>39250</v>
      </c>
      <c r="P26" s="251">
        <v>336</v>
      </c>
      <c r="Q26" s="261">
        <v>411</v>
      </c>
      <c r="R26" s="11">
        <v>3635.1</v>
      </c>
      <c r="S26" s="13">
        <f t="shared" si="0"/>
        <v>3555.1</v>
      </c>
      <c r="T26" s="11">
        <v>3971.1</v>
      </c>
      <c r="U26" s="11">
        <v>3966.1</v>
      </c>
      <c r="V26" s="148" t="s">
        <v>73</v>
      </c>
    </row>
    <row r="27" spans="1:22" ht="15.75" thickBot="1">
      <c r="A27" s="146" t="s">
        <v>82</v>
      </c>
      <c r="B27" s="12">
        <v>228.4</v>
      </c>
      <c r="C27" s="12">
        <v>228.4</v>
      </c>
      <c r="D27" s="12">
        <v>343.3</v>
      </c>
      <c r="E27" s="12">
        <v>343.3</v>
      </c>
      <c r="F27" s="12">
        <v>285.23900000000003</v>
      </c>
      <c r="G27" s="40">
        <v>506.53899999999999</v>
      </c>
      <c r="H27" s="12">
        <v>500.1</v>
      </c>
      <c r="I27" s="12">
        <v>558.27</v>
      </c>
      <c r="J27" s="266"/>
      <c r="K27" s="40">
        <v>387</v>
      </c>
      <c r="L27" s="260">
        <v>549</v>
      </c>
      <c r="M27" s="40">
        <v>549</v>
      </c>
      <c r="N27" s="260">
        <v>7000</v>
      </c>
      <c r="O27" s="262">
        <v>22000</v>
      </c>
      <c r="P27" s="258">
        <v>1357.0390000000002</v>
      </c>
      <c r="Q27" s="13">
        <v>1064.8119999999999</v>
      </c>
      <c r="R27" s="12">
        <v>997.56099999999969</v>
      </c>
      <c r="S27" s="13">
        <f>U27-Q27</f>
        <v>387.6260000000002</v>
      </c>
      <c r="T27" s="12">
        <v>2354.6</v>
      </c>
      <c r="U27" s="11">
        <v>1452.4380000000001</v>
      </c>
      <c r="V27" s="149" t="s">
        <v>83</v>
      </c>
    </row>
    <row r="28" spans="1:22" ht="16.5" thickBot="1">
      <c r="A28" s="112" t="s">
        <v>215</v>
      </c>
      <c r="B28" s="147">
        <v>5314.5070480000004</v>
      </c>
      <c r="C28" s="147"/>
      <c r="D28" s="147">
        <v>3949.5855200000005</v>
      </c>
      <c r="E28" s="147">
        <f>SUM(E6:E27)</f>
        <v>4034.0356000000002</v>
      </c>
      <c r="F28" s="147">
        <v>36317.266062549999</v>
      </c>
      <c r="G28" s="147"/>
      <c r="H28" s="147">
        <v>10946.865612</v>
      </c>
      <c r="I28" s="147">
        <f>SUM(I6:I27)</f>
        <v>11071.167111999999</v>
      </c>
      <c r="J28" s="147">
        <v>14150.621079229999</v>
      </c>
      <c r="K28" s="147">
        <f>SUM(K6:K27)</f>
        <v>14044.035000000002</v>
      </c>
      <c r="L28" s="147">
        <v>37492.982400000001</v>
      </c>
      <c r="M28" s="277">
        <f>SUM(M6:M27)</f>
        <v>36598.933000000005</v>
      </c>
      <c r="N28" s="147">
        <f>SUM(N6:N27)</f>
        <v>383286.68</v>
      </c>
      <c r="O28" s="263">
        <f>SUM(O6:O27)</f>
        <v>487323.92719999998</v>
      </c>
      <c r="P28" s="147">
        <v>72858.485640000014</v>
      </c>
      <c r="Q28" s="147">
        <f>SUM(Q6:Q27)</f>
        <v>59315.40219999999</v>
      </c>
      <c r="R28" s="147">
        <v>159894.65767609642</v>
      </c>
      <c r="S28" s="277">
        <f t="shared" si="0"/>
        <v>201002.62241200003</v>
      </c>
      <c r="T28" s="147">
        <v>232755.14331609645</v>
      </c>
      <c r="U28" s="147">
        <f>SUM(U6:U27)</f>
        <v>260318.02461200001</v>
      </c>
      <c r="V28" s="112" t="s">
        <v>192</v>
      </c>
    </row>
    <row r="29" spans="1:22" ht="16.5" thickBot="1">
      <c r="A29" s="112" t="s">
        <v>158</v>
      </c>
      <c r="B29" s="147"/>
      <c r="C29" s="147"/>
      <c r="D29" s="147">
        <v>165934.68999999997</v>
      </c>
      <c r="E29" s="147"/>
      <c r="F29" s="147"/>
      <c r="G29" s="147"/>
      <c r="H29" s="147">
        <v>169730.31</v>
      </c>
      <c r="I29" s="147"/>
      <c r="J29" s="147"/>
      <c r="K29" s="147"/>
      <c r="L29" s="147">
        <v>3992516.7199999997</v>
      </c>
      <c r="M29" s="277"/>
      <c r="N29" s="147">
        <v>3279541.2</v>
      </c>
      <c r="O29" s="263">
        <v>3193180.8265999998</v>
      </c>
      <c r="P29" s="147">
        <v>4855607.1035000002</v>
      </c>
      <c r="Q29" s="263">
        <v>1557248.4561000001</v>
      </c>
      <c r="R29" s="147">
        <v>1422901.3099999998</v>
      </c>
      <c r="S29" s="277">
        <v>171833.2703</v>
      </c>
      <c r="T29" s="147">
        <v>6278508.4134999998</v>
      </c>
      <c r="U29" s="263">
        <v>1385415.1858000001</v>
      </c>
      <c r="V29" s="112" t="s">
        <v>172</v>
      </c>
    </row>
    <row r="30" spans="1:22">
      <c r="A30" s="87" t="s">
        <v>112</v>
      </c>
      <c r="V30" s="6" t="s">
        <v>113</v>
      </c>
    </row>
    <row r="31" spans="1:22">
      <c r="A31" s="88" t="s">
        <v>114</v>
      </c>
      <c r="V31" s="41" t="s">
        <v>208</v>
      </c>
    </row>
    <row r="32" spans="1:22">
      <c r="A32" s="87" t="s">
        <v>116</v>
      </c>
      <c r="V32" s="6" t="s">
        <v>207</v>
      </c>
    </row>
    <row r="33" spans="1:22">
      <c r="A33" s="88" t="s">
        <v>115</v>
      </c>
      <c r="V33" s="41" t="s">
        <v>209</v>
      </c>
    </row>
  </sheetData>
  <mergeCells count="21">
    <mergeCell ref="B3:E3"/>
    <mergeCell ref="B4:C4"/>
    <mergeCell ref="D4:E4"/>
    <mergeCell ref="F3:I3"/>
    <mergeCell ref="H4:I4"/>
    <mergeCell ref="A2:B2"/>
    <mergeCell ref="A3:A5"/>
    <mergeCell ref="J3:K3"/>
    <mergeCell ref="V3:V5"/>
    <mergeCell ref="L3:M3"/>
    <mergeCell ref="L4:M4"/>
    <mergeCell ref="N3:O3"/>
    <mergeCell ref="N4:O4"/>
    <mergeCell ref="P3:Q3"/>
    <mergeCell ref="P4:Q4"/>
    <mergeCell ref="R3:S3"/>
    <mergeCell ref="R4:S4"/>
    <mergeCell ref="T3:U3"/>
    <mergeCell ref="T4:U4"/>
    <mergeCell ref="J4:K4"/>
    <mergeCell ref="F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3"/>
  <sheetViews>
    <sheetView rightToLeft="1" workbookViewId="0">
      <selection activeCell="G11" sqref="G11"/>
    </sheetView>
  </sheetViews>
  <sheetFormatPr defaultColWidth="9.140625" defaultRowHeight="15"/>
  <cols>
    <col min="1" max="7" width="16.42578125" style="41" customWidth="1"/>
    <col min="8" max="8" width="22" style="41" customWidth="1"/>
    <col min="9" max="16384" width="9.140625" style="41"/>
  </cols>
  <sheetData>
    <row r="1" spans="1:11" ht="15.75" customHeight="1">
      <c r="A1" s="306" t="s">
        <v>260</v>
      </c>
      <c r="B1" s="306"/>
      <c r="C1" s="306"/>
      <c r="D1" s="306"/>
      <c r="E1" s="306"/>
      <c r="F1" s="306"/>
    </row>
    <row r="2" spans="1:11" ht="15.75" customHeight="1">
      <c r="D2" s="3"/>
      <c r="E2" s="3"/>
      <c r="F2" s="3"/>
      <c r="G2" s="3"/>
      <c r="H2" s="41" t="s">
        <v>261</v>
      </c>
      <c r="I2" s="3"/>
      <c r="J2" s="3"/>
      <c r="K2" s="3"/>
    </row>
    <row r="3" spans="1:11" ht="16.5" customHeight="1" thickBot="1">
      <c r="A3" s="15" t="s">
        <v>117</v>
      </c>
      <c r="B3" s="15"/>
      <c r="C3" s="15"/>
      <c r="D3" s="15"/>
      <c r="E3" s="15"/>
      <c r="F3" s="7"/>
      <c r="H3" s="15" t="s">
        <v>118</v>
      </c>
      <c r="I3" s="3"/>
    </row>
    <row r="4" spans="1:11" ht="15.75">
      <c r="A4" s="349" t="s">
        <v>0</v>
      </c>
      <c r="B4" s="355" t="s">
        <v>119</v>
      </c>
      <c r="C4" s="356"/>
      <c r="D4" s="357"/>
      <c r="E4" s="355" t="s">
        <v>120</v>
      </c>
      <c r="F4" s="356"/>
      <c r="G4" s="357"/>
      <c r="H4" s="352" t="s">
        <v>4</v>
      </c>
      <c r="I4" s="3"/>
    </row>
    <row r="5" spans="1:11" ht="16.5" thickBot="1">
      <c r="A5" s="350"/>
      <c r="B5" s="358" t="s">
        <v>121</v>
      </c>
      <c r="C5" s="359"/>
      <c r="D5" s="360"/>
      <c r="E5" s="358" t="s">
        <v>122</v>
      </c>
      <c r="F5" s="359"/>
      <c r="G5" s="360"/>
      <c r="H5" s="353"/>
      <c r="I5" s="3"/>
    </row>
    <row r="6" spans="1:11" ht="16.5" thickBot="1">
      <c r="A6" s="351"/>
      <c r="B6" s="151">
        <v>2016</v>
      </c>
      <c r="C6" s="151">
        <v>2017</v>
      </c>
      <c r="D6" s="151">
        <v>2018</v>
      </c>
      <c r="E6" s="151">
        <v>2016</v>
      </c>
      <c r="F6" s="151">
        <v>2017</v>
      </c>
      <c r="G6" s="151">
        <v>2018</v>
      </c>
      <c r="H6" s="354"/>
    </row>
    <row r="7" spans="1:11" ht="16.5" thickBot="1">
      <c r="A7" s="152" t="s">
        <v>6</v>
      </c>
      <c r="B7" s="38">
        <v>38764.124293785309</v>
      </c>
      <c r="C7" s="38">
        <v>40597.14</v>
      </c>
      <c r="D7" s="38">
        <f>VLOOKUP(H7,[1]Sheet1!$A$5:$B$26,2,FALSE)</f>
        <v>42932.394366</v>
      </c>
      <c r="E7" s="25">
        <v>2085.7139999999999</v>
      </c>
      <c r="F7" s="25">
        <v>2288.5709999999999</v>
      </c>
      <c r="G7" s="25">
        <v>2077.4647890000001</v>
      </c>
      <c r="H7" s="157" t="s">
        <v>9</v>
      </c>
    </row>
    <row r="8" spans="1:11" ht="16.5" thickBot="1">
      <c r="A8" s="152" t="s">
        <v>10</v>
      </c>
      <c r="B8" s="23">
        <v>357045.15601999999</v>
      </c>
      <c r="C8" s="23">
        <v>382575.03992000001</v>
      </c>
      <c r="D8" s="38">
        <f>VLOOKUP(H8,[1]Sheet1!$A$5:$B$26,2,FALSE)</f>
        <v>422215.04358499998</v>
      </c>
      <c r="E8" s="26">
        <v>2770.8160717214073</v>
      </c>
      <c r="F8" s="26">
        <v>2919.2848131855621</v>
      </c>
      <c r="G8" s="25">
        <v>3034.624014</v>
      </c>
      <c r="H8" s="157" t="s">
        <v>273</v>
      </c>
    </row>
    <row r="9" spans="1:11" ht="16.5" thickBot="1">
      <c r="A9" s="152" t="s">
        <v>13</v>
      </c>
      <c r="B9" s="23">
        <v>32228.469354000001</v>
      </c>
      <c r="C9" s="23">
        <v>35325.909874999998</v>
      </c>
      <c r="D9" s="38">
        <f>VLOOKUP(H9,[1]Sheet1!$A$5:$B$26,2,FALSE)</f>
        <v>37652.526596000003</v>
      </c>
      <c r="E9" s="26">
        <v>104.676</v>
      </c>
      <c r="F9" s="26">
        <v>114.73628801476278</v>
      </c>
      <c r="G9" s="25">
        <v>108.892213</v>
      </c>
      <c r="H9" s="157" t="s">
        <v>15</v>
      </c>
    </row>
    <row r="10" spans="1:11" ht="16.5" thickBot="1">
      <c r="A10" s="152" t="s">
        <v>16</v>
      </c>
      <c r="B10" s="23">
        <v>41807.731102999998</v>
      </c>
      <c r="C10" s="23">
        <v>39950</v>
      </c>
      <c r="D10" s="38">
        <v>35769.71</v>
      </c>
      <c r="E10" s="26">
        <v>3425.8959999999997</v>
      </c>
      <c r="F10" s="26">
        <v>3595.5</v>
      </c>
      <c r="G10" s="25">
        <v>3910.2359139999999</v>
      </c>
      <c r="H10" s="157" t="s">
        <v>18</v>
      </c>
    </row>
    <row r="11" spans="1:11" ht="16.5" thickBot="1">
      <c r="A11" s="152" t="s">
        <v>19</v>
      </c>
      <c r="B11" s="73">
        <v>160090.43573581803</v>
      </c>
      <c r="C11" s="73">
        <v>167574.8017303533</v>
      </c>
      <c r="D11" s="38">
        <v>20452.3</v>
      </c>
      <c r="E11" s="26">
        <v>19551.475290033799</v>
      </c>
      <c r="F11" s="26">
        <v>20565.068493150688</v>
      </c>
      <c r="G11" s="267">
        <v>20769.54</v>
      </c>
      <c r="H11" s="157" t="s">
        <v>21</v>
      </c>
    </row>
    <row r="12" spans="1:11" ht="16.5" thickBot="1">
      <c r="A12" s="153" t="s">
        <v>152</v>
      </c>
      <c r="B12" s="23">
        <v>1021.069168</v>
      </c>
      <c r="C12" s="23">
        <v>1082.4358340000001</v>
      </c>
      <c r="D12" s="38">
        <f>VLOOKUP(H12,[1]Sheet1!$A$5:$B$26,2,FALSE)</f>
        <v>1178.530634</v>
      </c>
      <c r="E12" s="26">
        <v>195.8381</v>
      </c>
      <c r="F12" s="26">
        <v>368.02818356000006</v>
      </c>
      <c r="G12" s="25">
        <v>384.70194600000002</v>
      </c>
      <c r="H12" s="157" t="s">
        <v>27</v>
      </c>
    </row>
    <row r="13" spans="1:11" ht="16.5" thickBot="1">
      <c r="A13" s="152" t="s">
        <v>22</v>
      </c>
      <c r="B13" s="23">
        <v>1764.269638</v>
      </c>
      <c r="C13" s="23">
        <v>1844.6770200000001</v>
      </c>
      <c r="D13" s="38">
        <f>VLOOKUP(H13,[1]Sheet1!$A$5:$B$26,2,FALSE)</f>
        <v>2923.3625929999998</v>
      </c>
      <c r="E13" s="26">
        <v>35.285392760000001</v>
      </c>
      <c r="F13" s="26">
        <v>36.893540399999999</v>
      </c>
      <c r="G13" s="25">
        <v>36.957988</v>
      </c>
      <c r="H13" s="157" t="s">
        <v>25</v>
      </c>
    </row>
    <row r="14" spans="1:11" ht="16.5" thickBot="1">
      <c r="A14" s="152" t="s">
        <v>28</v>
      </c>
      <c r="B14" s="23">
        <v>644935.46597000002</v>
      </c>
      <c r="C14" s="23">
        <v>683827.14428999997</v>
      </c>
      <c r="D14" s="38">
        <f>VLOOKUP(H14,[1]Sheet1!$A$5:$B$26,2,FALSE)</f>
        <v>786521.83157200005</v>
      </c>
      <c r="E14" s="26">
        <v>17342.184000000001</v>
      </c>
      <c r="F14" s="26">
        <v>20514.814328699998</v>
      </c>
      <c r="G14" s="25">
        <v>17495.755722000002</v>
      </c>
      <c r="H14" s="157" t="s">
        <v>31</v>
      </c>
    </row>
    <row r="15" spans="1:11" ht="16.5" thickBot="1">
      <c r="A15" s="152" t="s">
        <v>32</v>
      </c>
      <c r="B15" s="23">
        <v>95560</v>
      </c>
      <c r="C15" s="23">
        <v>123050</v>
      </c>
      <c r="D15" s="38">
        <f>VLOOKUP(H15,[1]Sheet1!$A$5:$B$26,2,FALSE)</f>
        <v>48363.451729</v>
      </c>
      <c r="E15" s="26">
        <v>18343.495999999999</v>
      </c>
      <c r="F15" s="26">
        <v>11067.65</v>
      </c>
      <c r="G15" s="25">
        <v>10398.14243</v>
      </c>
      <c r="H15" s="157" t="s">
        <v>35</v>
      </c>
    </row>
    <row r="16" spans="1:11" ht="16.5" thickBot="1">
      <c r="A16" s="152" t="s">
        <v>36</v>
      </c>
      <c r="B16" s="23">
        <v>12377.358504</v>
      </c>
      <c r="C16" s="23">
        <v>15183.363832999999</v>
      </c>
      <c r="D16" s="38">
        <f>VLOOKUP(H16,[1]Sheet1!$A$5:$B$26,2,FALSE)</f>
        <v>16361.274329</v>
      </c>
      <c r="E16" s="26">
        <v>1108.1537560661052</v>
      </c>
      <c r="F16" s="26">
        <v>1359.3774193273707</v>
      </c>
      <c r="G16" s="25">
        <v>3370.9912920000002</v>
      </c>
      <c r="H16" s="157" t="s">
        <v>272</v>
      </c>
    </row>
    <row r="17" spans="1:12" ht="16.5" thickBot="1">
      <c r="A17" s="154" t="s">
        <v>81</v>
      </c>
      <c r="B17" s="23">
        <v>1434.651503</v>
      </c>
      <c r="C17" s="23">
        <v>1535.2856690000001</v>
      </c>
      <c r="D17" s="38">
        <f>VLOOKUP(H17,[1]Sheet1!$A$5:$B$26,2,FALSE)</f>
        <v>1553.3866250000001</v>
      </c>
      <c r="E17" s="26">
        <v>902.62278481012663</v>
      </c>
      <c r="F17" s="26">
        <v>965.93759748206833</v>
      </c>
      <c r="G17" s="25">
        <v>821.43495099999996</v>
      </c>
      <c r="H17" s="157" t="s">
        <v>42</v>
      </c>
    </row>
    <row r="18" spans="1:12" ht="16.5" thickBot="1">
      <c r="A18" s="152" t="s">
        <v>43</v>
      </c>
      <c r="B18" s="23">
        <v>166600</v>
      </c>
      <c r="C18" s="23">
        <v>193160</v>
      </c>
      <c r="D18" s="38">
        <f>VLOOKUP(H18,[1]Sheet1!$A$5:$B$26,2,FALSE)</f>
        <v>215489.48180099999</v>
      </c>
      <c r="E18" s="26">
        <v>6454.6340101522846</v>
      </c>
      <c r="F18" s="26">
        <v>6347.6949999999997</v>
      </c>
      <c r="G18" s="25">
        <v>5345.8019020000002</v>
      </c>
      <c r="H18" s="157" t="s">
        <v>45</v>
      </c>
    </row>
    <row r="19" spans="1:12" ht="16.5" thickBot="1">
      <c r="A19" s="152" t="s">
        <v>46</v>
      </c>
      <c r="B19" s="23">
        <v>65940</v>
      </c>
      <c r="C19" s="23">
        <v>70780</v>
      </c>
      <c r="D19" s="38">
        <v>79151.3</v>
      </c>
      <c r="E19" s="26">
        <v>1479.8700000000001</v>
      </c>
      <c r="F19" s="26">
        <v>1617.9099999999999</v>
      </c>
      <c r="G19" s="25">
        <v>1678.8200000000002</v>
      </c>
      <c r="H19" s="157" t="s">
        <v>48</v>
      </c>
    </row>
    <row r="20" spans="1:12" ht="16.5" thickBot="1">
      <c r="A20" s="152" t="s">
        <v>49</v>
      </c>
      <c r="B20" s="23">
        <v>13425.7</v>
      </c>
      <c r="C20" s="23">
        <v>14498.1</v>
      </c>
      <c r="D20" s="38">
        <f>VLOOKUP(H20,[1]Sheet1!$A$5:$B$26,2,FALSE)</f>
        <v>16276.6</v>
      </c>
      <c r="E20" s="26">
        <v>413.5</v>
      </c>
      <c r="F20" s="26">
        <v>390</v>
      </c>
      <c r="G20" s="25">
        <v>1197.9000000000001</v>
      </c>
      <c r="H20" s="157" t="s">
        <v>51</v>
      </c>
    </row>
    <row r="21" spans="1:12" ht="16.5" thickBot="1">
      <c r="A21" s="152" t="s">
        <v>52</v>
      </c>
      <c r="B21" s="73">
        <v>151732.14285714284</v>
      </c>
      <c r="C21" s="73">
        <v>166930</v>
      </c>
      <c r="D21" s="38">
        <f>VLOOKUP(H21,[1]Sheet1!$A$5:$B$26,2,FALSE)</f>
        <v>191362.08791199999</v>
      </c>
      <c r="E21" s="26">
        <v>279.12087912087907</v>
      </c>
      <c r="F21" s="26">
        <v>310.16483516483515</v>
      </c>
      <c r="G21" s="25">
        <v>335.71428600000002</v>
      </c>
      <c r="H21" s="157" t="s">
        <v>54</v>
      </c>
    </row>
    <row r="22" spans="1:12" ht="16.5" thickBot="1">
      <c r="A22" s="152" t="s">
        <v>55</v>
      </c>
      <c r="B22" s="23">
        <v>109406.51927999999</v>
      </c>
      <c r="C22" s="23">
        <v>119534.02115</v>
      </c>
      <c r="D22" s="38">
        <f>VLOOKUP(H22,[1]Sheet1!$A$5:$B$26,2,FALSE)</f>
        <v>140665.47588099999</v>
      </c>
      <c r="E22" s="26">
        <v>856.71740569159488</v>
      </c>
      <c r="F22" s="26">
        <v>904.38509726343557</v>
      </c>
      <c r="G22" s="25">
        <v>617.80851900000005</v>
      </c>
      <c r="H22" s="157" t="s">
        <v>57</v>
      </c>
    </row>
    <row r="23" spans="1:12" ht="16.5" thickBot="1">
      <c r="A23" s="152" t="s">
        <v>58</v>
      </c>
      <c r="B23" s="23">
        <v>51240</v>
      </c>
      <c r="C23" s="23">
        <v>53390</v>
      </c>
      <c r="D23" s="38">
        <f>VLOOKUP(H23,[1]Sheet1!$A$5:$B$26,2,FALSE)</f>
        <v>54961.275741999998</v>
      </c>
      <c r="E23" s="26">
        <v>2242</v>
      </c>
      <c r="F23" s="26">
        <v>1830</v>
      </c>
      <c r="G23" s="25">
        <v>1778.492596</v>
      </c>
      <c r="H23" s="157" t="s">
        <v>60</v>
      </c>
    </row>
    <row r="24" spans="1:12" ht="16.5" thickBot="1">
      <c r="A24" s="152" t="s">
        <v>61</v>
      </c>
      <c r="B24" s="23">
        <v>26220</v>
      </c>
      <c r="C24" s="23">
        <v>38120</v>
      </c>
      <c r="D24" s="38">
        <f>VLOOKUP(H24,[1]Sheet1!$A$5:$B$26,2,FALSE)</f>
        <v>34736.506999999998</v>
      </c>
      <c r="E24" s="26">
        <v>744.8</v>
      </c>
      <c r="F24" s="26">
        <v>820.3950000000001</v>
      </c>
      <c r="G24" s="25">
        <v>276.40842500000002</v>
      </c>
      <c r="H24" s="157" t="s">
        <v>63</v>
      </c>
    </row>
    <row r="25" spans="1:12" ht="16.5" thickBot="1">
      <c r="A25" s="152" t="s">
        <v>64</v>
      </c>
      <c r="B25" s="23">
        <v>332930</v>
      </c>
      <c r="C25" s="23">
        <v>235370</v>
      </c>
      <c r="D25" s="38">
        <v>308499.29600000003</v>
      </c>
      <c r="E25" s="26">
        <v>35857.157200000001</v>
      </c>
      <c r="F25" s="26">
        <v>22411.89</v>
      </c>
      <c r="G25" s="25">
        <v>3360.672</v>
      </c>
      <c r="H25" s="157" t="s">
        <v>66</v>
      </c>
    </row>
    <row r="26" spans="1:12" ht="16.5" thickBot="1">
      <c r="A26" s="152" t="s">
        <v>67</v>
      </c>
      <c r="B26" s="23">
        <v>103606.57489614389</v>
      </c>
      <c r="C26" s="23">
        <v>109823.7</v>
      </c>
      <c r="D26" s="38">
        <f>VLOOKUP(H26,[1]Sheet1!$A$5:$B$26,2,FALSE)</f>
        <v>118096.19693999999</v>
      </c>
      <c r="E26" s="26">
        <v>15540.986234421584</v>
      </c>
      <c r="F26" s="26">
        <v>14277.081</v>
      </c>
      <c r="G26" s="25">
        <v>14427.50078</v>
      </c>
      <c r="H26" s="157" t="s">
        <v>69</v>
      </c>
    </row>
    <row r="27" spans="1:12" ht="16.5" thickBot="1">
      <c r="A27" s="152" t="s">
        <v>70</v>
      </c>
      <c r="B27" s="23">
        <v>4730</v>
      </c>
      <c r="C27" s="23">
        <v>4970</v>
      </c>
      <c r="D27" s="38">
        <f>VLOOKUP(H27,[1]Sheet1!$A$5:$B$26,2,FALSE)</f>
        <v>7049.1697720000002</v>
      </c>
      <c r="E27" s="26">
        <v>1410.4759662168628</v>
      </c>
      <c r="F27" s="26">
        <v>1143.1000000000001</v>
      </c>
      <c r="G27" s="25">
        <v>1412.401157</v>
      </c>
      <c r="H27" s="157" t="s">
        <v>73</v>
      </c>
    </row>
    <row r="28" spans="1:12" ht="16.5" thickBot="1">
      <c r="A28" s="152" t="s">
        <v>82</v>
      </c>
      <c r="B28" s="39">
        <v>24841.034113999998</v>
      </c>
      <c r="C28" s="39">
        <v>27956.766884000001</v>
      </c>
      <c r="D28" s="38">
        <f>VLOOKUP(H28,[1]Sheet1!$A$5:$B$26,2,FALSE)</f>
        <v>22902.919954000001</v>
      </c>
      <c r="E28" s="27">
        <v>4629.9358990934743</v>
      </c>
      <c r="F28" s="27">
        <v>4473.0827014400002</v>
      </c>
      <c r="G28" s="25">
        <v>3772.5971673687009</v>
      </c>
      <c r="H28" s="157" t="s">
        <v>83</v>
      </c>
    </row>
    <row r="29" spans="1:12" ht="16.5" thickBot="1">
      <c r="A29" s="155" t="s">
        <v>215</v>
      </c>
      <c r="B29" s="156">
        <f t="shared" ref="B29:G29" si="0">SUM(B7:B28)</f>
        <v>2437700.70243689</v>
      </c>
      <c r="C29" s="156">
        <f t="shared" si="0"/>
        <v>2527078.3862053533</v>
      </c>
      <c r="D29" s="156">
        <f t="shared" si="0"/>
        <v>2605114.1230310011</v>
      </c>
      <c r="E29" s="156">
        <f t="shared" si="0"/>
        <v>135775.35499008812</v>
      </c>
      <c r="F29" s="156">
        <f t="shared" si="0"/>
        <v>118321.56529768875</v>
      </c>
      <c r="G29" s="156">
        <f t="shared" si="0"/>
        <v>96612.858091368718</v>
      </c>
      <c r="H29" s="155" t="s">
        <v>192</v>
      </c>
    </row>
    <row r="30" spans="1:12" ht="16.5" thickBot="1">
      <c r="A30" s="155" t="s">
        <v>158</v>
      </c>
      <c r="B30" s="156">
        <v>75309569.092700005</v>
      </c>
      <c r="C30" s="156">
        <v>79928375.429710001</v>
      </c>
      <c r="D30" s="156">
        <v>85507214.304440007</v>
      </c>
      <c r="E30" s="156">
        <v>3012382.7637080001</v>
      </c>
      <c r="F30" s="156">
        <v>3197135.0171884</v>
      </c>
      <c r="G30" s="156">
        <v>3378440.7357890001</v>
      </c>
      <c r="H30" s="155" t="s">
        <v>172</v>
      </c>
      <c r="L30" s="119"/>
    </row>
    <row r="33" spans="2:2">
      <c r="B33" s="119"/>
    </row>
  </sheetData>
  <mergeCells count="7">
    <mergeCell ref="A4:A6"/>
    <mergeCell ref="H4:H6"/>
    <mergeCell ref="A1:F1"/>
    <mergeCell ref="B4:D4"/>
    <mergeCell ref="B5:D5"/>
    <mergeCell ref="E4:G4"/>
    <mergeCell ref="E5:G5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0"/>
  <sheetViews>
    <sheetView rightToLeft="1" topLeftCell="A16" workbookViewId="0">
      <selection activeCell="C2" sqref="C2:H2"/>
    </sheetView>
  </sheetViews>
  <sheetFormatPr defaultRowHeight="15"/>
  <cols>
    <col min="1" max="1" width="17.140625" customWidth="1"/>
    <col min="2" max="7" width="18.140625" customWidth="1"/>
    <col min="8" max="8" width="22.28515625" customWidth="1"/>
  </cols>
  <sheetData>
    <row r="1" spans="1:11" s="4" customFormat="1" ht="20.25" customHeight="1">
      <c r="A1" s="306" t="s">
        <v>296</v>
      </c>
      <c r="B1" s="306"/>
      <c r="C1" s="306"/>
      <c r="D1" s="306"/>
      <c r="E1" s="306"/>
      <c r="F1" s="306"/>
      <c r="G1" s="7"/>
      <c r="H1" s="7"/>
      <c r="I1" s="7"/>
    </row>
    <row r="2" spans="1:11" s="4" customFormat="1" ht="15.75" customHeight="1">
      <c r="C2" s="296" t="s">
        <v>297</v>
      </c>
      <c r="D2" s="296"/>
      <c r="E2" s="296"/>
      <c r="F2" s="296"/>
      <c r="G2" s="296"/>
      <c r="H2" s="296"/>
      <c r="I2" s="3"/>
      <c r="J2" s="3"/>
      <c r="K2" s="3"/>
    </row>
    <row r="3" spans="1:11" s="4" customFormat="1" ht="16.5" thickBot="1">
      <c r="A3" s="15" t="s">
        <v>123</v>
      </c>
      <c r="B3" s="7"/>
      <c r="C3" s="7"/>
      <c r="D3" s="7"/>
      <c r="E3" s="7"/>
      <c r="F3" s="41"/>
      <c r="G3" s="3"/>
      <c r="H3" s="14" t="s">
        <v>124</v>
      </c>
      <c r="J3" s="41"/>
    </row>
    <row r="4" spans="1:11" s="4" customFormat="1" ht="15.75">
      <c r="A4" s="349" t="s">
        <v>0</v>
      </c>
      <c r="B4" s="355" t="s">
        <v>125</v>
      </c>
      <c r="C4" s="356"/>
      <c r="D4" s="357"/>
      <c r="E4" s="355" t="s">
        <v>126</v>
      </c>
      <c r="F4" s="356"/>
      <c r="G4" s="357"/>
      <c r="H4" s="352" t="s">
        <v>4</v>
      </c>
    </row>
    <row r="5" spans="1:11" s="4" customFormat="1" ht="16.5" thickBot="1">
      <c r="A5" s="350"/>
      <c r="B5" s="358" t="s">
        <v>127</v>
      </c>
      <c r="C5" s="359"/>
      <c r="D5" s="360"/>
      <c r="E5" s="358" t="s">
        <v>128</v>
      </c>
      <c r="F5" s="359"/>
      <c r="G5" s="360"/>
      <c r="H5" s="353"/>
    </row>
    <row r="6" spans="1:11" s="4" customFormat="1" ht="16.5" thickBot="1">
      <c r="A6" s="351"/>
      <c r="B6" s="151">
        <v>2016</v>
      </c>
      <c r="C6" s="151">
        <v>2017</v>
      </c>
      <c r="D6" s="151">
        <v>2018</v>
      </c>
      <c r="E6" s="151">
        <v>2016</v>
      </c>
      <c r="F6" s="151">
        <v>2017</v>
      </c>
      <c r="G6" s="151">
        <v>2018</v>
      </c>
      <c r="H6" s="354"/>
    </row>
    <row r="7" spans="1:11" s="4" customFormat="1" ht="16.5" thickBot="1">
      <c r="A7" s="152" t="s">
        <v>6</v>
      </c>
      <c r="B7" s="72">
        <f>'ناتج محلي اجمالي وزراعي ج6'!B7/'السكان ح 2'!B6*1000</f>
        <v>3989.5049201010979</v>
      </c>
      <c r="C7" s="72">
        <f>'ناتج محلي اجمالي وزراعي ج6'!C7/'السكان ح 2'!C6*1000</f>
        <v>4098.6387724216884</v>
      </c>
      <c r="D7" s="276">
        <f>'ناتج محلي اجمالي وزراعي ج6'!D7/'السكان ح 2'!D6*1000</f>
        <v>4164.5546964788055</v>
      </c>
      <c r="E7" s="25">
        <f>'ناتج محلي اجمالي وزراعي ج6'!E7/'السكان ح 2'!B6*1000</f>
        <v>214.65637149083653</v>
      </c>
      <c r="F7" s="25">
        <f>'ناتج محلي اجمالي وزراعي ج6'!F7/'السكان ح 2'!C6*1000</f>
        <v>231.05139509925763</v>
      </c>
      <c r="G7" s="267">
        <f>'ناتج محلي اجمالي وزراعي ج6'!G7/'السكان ح 2'!D6*1000</f>
        <v>201.51952556019015</v>
      </c>
      <c r="H7" s="157" t="s">
        <v>9</v>
      </c>
    </row>
    <row r="8" spans="1:11" s="4" customFormat="1" ht="16.5" thickBot="1">
      <c r="A8" s="152" t="s">
        <v>10</v>
      </c>
      <c r="B8" s="72">
        <f>'ناتج محلي اجمالي وزراعي ج6'!B8/'السكان ح 2'!B7*1000</f>
        <v>39144.679186336572</v>
      </c>
      <c r="C8" s="72">
        <f>'ناتج محلي اجمالي وزراعي ج6'!C8/'السكان ح 2'!C7*1000</f>
        <v>40699.472331914898</v>
      </c>
      <c r="D8" s="72">
        <f>'ناتج محلي اجمالي وزراعي ج6'!D8/'السكان ح 2'!D7*1000</f>
        <v>43839.356349144458</v>
      </c>
      <c r="E8" s="25">
        <f>'ناتج محلي اجمالي وزراعي ج6'!E8/'السكان ح 2'!B7*1000</f>
        <v>303.77868004405656</v>
      </c>
      <c r="F8" s="25">
        <f>'ناتج محلي اجمالي وزراعي ج6'!F8/'السكان ح 2'!C7*1000</f>
        <v>310.5622141686768</v>
      </c>
      <c r="G8" s="25">
        <f>'ناتج محلي اجمالي وزراعي ج6'!G8/'السكان ح 2'!D7*1000</f>
        <v>315.09053397486161</v>
      </c>
      <c r="H8" s="157" t="s">
        <v>273</v>
      </c>
    </row>
    <row r="9" spans="1:11" s="4" customFormat="1" ht="16.5" thickBot="1">
      <c r="A9" s="152" t="s">
        <v>13</v>
      </c>
      <c r="B9" s="72">
        <f>'ناتج محلي اجمالي وزراعي ج6'!B9/'السكان ح 2'!B8*1000</f>
        <v>22636.70773308909</v>
      </c>
      <c r="C9" s="72">
        <f>'ناتج محلي اجمالي وزراعي ج6'!C9/'السكان ح 2'!C8*1000</f>
        <v>23708.664345637582</v>
      </c>
      <c r="D9" s="72">
        <f>'ناتج محلي اجمالي وزراعي ج6'!D9/'السكان ح 2'!D8*1000</f>
        <v>23991.073623122658</v>
      </c>
      <c r="E9" s="25">
        <f>'ناتج محلي اجمالي وزراعي ج6'!E9/'السكان ح 2'!B8*1000</f>
        <v>73.522573866038826</v>
      </c>
      <c r="F9" s="25">
        <f>'ناتج محلي اجمالي وزراعي ج6'!F9/'السكان ح 2'!C8*1000</f>
        <v>77.004220144136085</v>
      </c>
      <c r="G9" s="25">
        <f>'ناتج محلي اجمالي وزراعي ج6'!G9/'السكان ح 2'!D8*1000</f>
        <v>69.382889682236765</v>
      </c>
      <c r="H9" s="157" t="s">
        <v>15</v>
      </c>
    </row>
    <row r="10" spans="1:11" s="4" customFormat="1" ht="16.5" thickBot="1">
      <c r="A10" s="152" t="s">
        <v>16</v>
      </c>
      <c r="B10" s="72">
        <f>'ناتج محلي اجمالي وزراعي ج6'!B10/'السكان ح 2'!B9*1000</f>
        <v>3698.3323165979655</v>
      </c>
      <c r="C10" s="72">
        <f>'ناتج محلي اجمالي وزراعي ج6'!C10/'السكان ح 2'!C9*1000</f>
        <v>3464.8742411101475</v>
      </c>
      <c r="D10" s="72">
        <f>'ناتج محلي اجمالي وزراعي ج6'!D10/'السكان ح 2'!D9*1000</f>
        <v>3096.6764782269929</v>
      </c>
      <c r="E10" s="25">
        <f>'ناتج محلي اجمالي وزراعي ج6'!E10/'السكان ح 2'!B9*1000</f>
        <v>303.05643372248284</v>
      </c>
      <c r="F10" s="25">
        <f>'ناتج محلي اجمالي وزراعي ج6'!F10/'السكان ح 2'!C9*1000</f>
        <v>311.83868169991325</v>
      </c>
      <c r="G10" s="25">
        <f>'ناتج محلي اجمالي وزراعي ج6'!G10/'السكان ح 2'!D9*1000</f>
        <v>338.5192549562808</v>
      </c>
      <c r="H10" s="157" t="s">
        <v>18</v>
      </c>
    </row>
    <row r="11" spans="1:11" s="4" customFormat="1" ht="16.5" thickBot="1">
      <c r="A11" s="152" t="s">
        <v>19</v>
      </c>
      <c r="B11" s="72">
        <f>'ناتج محلي اجمالي وزراعي ج6'!B11/'السكان ح 2'!B10*1000</f>
        <v>3920.3260783577734</v>
      </c>
      <c r="C11" s="72">
        <f>'ناتج محلي اجمالي وزراعي ج6'!C11/'السكان ح 2'!C10*1000</f>
        <v>4016.5576503524198</v>
      </c>
      <c r="D11" s="72">
        <f>'ناتج محلي اجمالي وزراعي ج6'!D11/'السكان ح 2'!D10*1000</f>
        <v>480.10093896713613</v>
      </c>
      <c r="E11" s="25">
        <f>'ناتج محلي اجمالي وزراعي ج6'!E11/'السكان ح 2'!B10*1000</f>
        <v>478.78037246629935</v>
      </c>
      <c r="F11" s="25">
        <f>'ناتج محلي اجمالي وزراعي ج6'!F11/'السكان ح 2'!C10*1000</f>
        <v>492.91887761920106</v>
      </c>
      <c r="G11" s="25">
        <f>'ناتج محلي اجمالي وزراعي ج6'!G11/'السكان ح 2'!D10*1000</f>
        <v>487.54788732394366</v>
      </c>
      <c r="H11" s="157" t="s">
        <v>21</v>
      </c>
    </row>
    <row r="12" spans="1:11" s="4" customFormat="1" ht="16.5" thickBot="1">
      <c r="A12" s="153" t="s">
        <v>152</v>
      </c>
      <c r="B12" s="72">
        <f>'ناتج محلي اجمالي وزراعي ج6'!B12/'السكان ح 2'!B11*1000</f>
        <v>1266.5947630288542</v>
      </c>
      <c r="C12" s="72">
        <f>'ناتج محلي اجمالي وزراعي ج6'!C12/'السكان ح 2'!C11*1000</f>
        <v>1307.0576045074124</v>
      </c>
      <c r="D12" s="72">
        <f>'ناتج محلي اجمالي وزراعي ج6'!D12/'السكان ح 2'!D11*1000</f>
        <v>1415.9551639870144</v>
      </c>
      <c r="E12" s="25">
        <f>'ناتج محلي اجمالي وزراعي ج6'!E12/'السكان ح 2'!B11*1000</f>
        <v>242.9291958226292</v>
      </c>
      <c r="F12" s="25">
        <f>'ناتج محلي اجمالي وزراعي ج6'!F12/'السكان ح 2'!C11*1000</f>
        <v>444.39958553252023</v>
      </c>
      <c r="G12" s="25">
        <f>'ناتج محلي اجمالي وزراعي ج6'!G12/'السكان ح 2'!D11*1000</f>
        <v>462.20326508250412</v>
      </c>
      <c r="H12" s="157" t="s">
        <v>27</v>
      </c>
    </row>
    <row r="13" spans="1:11" s="4" customFormat="1" ht="16.5" thickBot="1">
      <c r="A13" s="152" t="s">
        <v>22</v>
      </c>
      <c r="B13" s="72">
        <f>'ناتج محلي اجمالي وزراعي ج6'!B13/'السكان ح 2'!B12*1000</f>
        <v>1777.3598936164854</v>
      </c>
      <c r="C13" s="72">
        <f>'ناتج محلي اجمالي وزراعي ج6'!C13/'السكان ح 2'!C12*1000</f>
        <v>1921.5385625000001</v>
      </c>
      <c r="D13" s="72">
        <f>'ناتج محلي اجمالي وزراعي ج6'!D13/'السكان ح 2'!D12*1000</f>
        <v>3048.599041630167</v>
      </c>
      <c r="E13" s="25">
        <f>'ناتج محلي اجمالي وزراعي ج6'!E13/'السكان ح 2'!B12*1000</f>
        <v>35.547197872329711</v>
      </c>
      <c r="F13" s="25">
        <f>'ناتج محلي اجمالي وزراعي ج6'!F13/'السكان ح 2'!C12*1000</f>
        <v>38.430771249999999</v>
      </c>
      <c r="G13" s="25">
        <f>'ناتج محلي اجمالي وزراعي ج6'!G13/'السكان ح 2'!D12*1000</f>
        <v>38.54126308764026</v>
      </c>
      <c r="H13" s="157" t="s">
        <v>25</v>
      </c>
    </row>
    <row r="14" spans="1:11" s="4" customFormat="1" ht="16.5" thickBot="1">
      <c r="A14" s="152" t="s">
        <v>28</v>
      </c>
      <c r="B14" s="72">
        <f>'ناتج محلي اجمالي وزراعي ج6'!B14/'السكان ح 2'!B13*1000</f>
        <v>20288.913656528744</v>
      </c>
      <c r="C14" s="72">
        <f>'ناتج محلي اجمالي وزراعي ج6'!C14/'السكان ح 2'!C13*1000</f>
        <v>20759.779729508195</v>
      </c>
      <c r="D14" s="72">
        <f>'ناتج محلي اجمالي وزراعي ج6'!D14/'السكان ح 2'!D13*1000</f>
        <v>23338.963458073096</v>
      </c>
      <c r="E14" s="25">
        <f>'ناتج محلي اجمالي وزراعي ج6'!E14/'السكان ح 2'!B13*1000</f>
        <v>545.56477718656163</v>
      </c>
      <c r="F14" s="25">
        <f>'ناتج محلي اجمالي وزراعي ج6'!F14/'السكان ح 2'!C13*1000</f>
        <v>622.7933918852458</v>
      </c>
      <c r="G14" s="25">
        <f>'ناتج محلي اجمالي وزراعي ج6'!G14/'السكان ح 2'!D13*1000</f>
        <v>519.16270734787804</v>
      </c>
      <c r="H14" s="157" t="s">
        <v>31</v>
      </c>
    </row>
    <row r="15" spans="1:11" s="4" customFormat="1" ht="16.5" thickBot="1">
      <c r="A15" s="152" t="s">
        <v>32</v>
      </c>
      <c r="B15" s="72">
        <f>'ناتج محلي اجمالي وزراعي ج6'!B15/'السكان ح 2'!B14*1000</f>
        <v>2413.2105346892704</v>
      </c>
      <c r="C15" s="72">
        <f>'ناتج محلي اجمالي وزراعي ج6'!C15/'السكان ح 2'!C14*1000</f>
        <v>3017.207621792571</v>
      </c>
      <c r="D15" s="72">
        <f>'ناتج محلي اجمالي وزراعي ج6'!D15/'السكان ح 2'!D14*1000</f>
        <v>1151.9355453982648</v>
      </c>
      <c r="E15" s="25">
        <f>'ناتج محلي اجمالي وزراعي ج6'!E15/'السكان ح 2'!B14*1000</f>
        <v>463.23480316273009</v>
      </c>
      <c r="F15" s="25">
        <f>'ناتج محلي اجمالي وزراعي ج6'!F15/'السكان ح 2'!C14*1000</f>
        <v>271.38072275768019</v>
      </c>
      <c r="G15" s="25">
        <f>'ناتج محلي اجمالي وزراعي ج6'!G15/'السكان ح 2'!D14*1000</f>
        <v>247.66614960297738</v>
      </c>
      <c r="H15" s="157" t="s">
        <v>35</v>
      </c>
    </row>
    <row r="16" spans="1:11" s="4" customFormat="1" ht="16.5" thickBot="1">
      <c r="A16" s="152" t="s">
        <v>36</v>
      </c>
      <c r="B16" s="72">
        <f>'ناتج محلي اجمالي وزراعي ج6'!B16/'السكان ح 2'!B15*1000</f>
        <v>671.56932823309194</v>
      </c>
      <c r="C16" s="72">
        <f>'ناتج محلي اجمالي وزراعي ج6'!C16/'السكان ح 2'!C15*1000</f>
        <v>831.05439698960038</v>
      </c>
      <c r="D16" s="72">
        <f>'ناتج محلي اجمالي وزراعي ج6'!D16/'السكان ح 2'!D15*1000</f>
        <v>967.762951146624</v>
      </c>
      <c r="E16" s="25">
        <f>'ناتج محلي اجمالي وزراعي ج6'!E16/'السكان ح 2'!B15*1000</f>
        <v>60.126082095770883</v>
      </c>
      <c r="F16" s="25">
        <f>'ناتج محلي اجمالي وزراعي ج6'!F16/'السكان ح 2'!C15*1000</f>
        <v>74.404894325526584</v>
      </c>
      <c r="G16" s="25">
        <f>'ناتج محلي اجمالي وزراعي ج6'!G16/'السكان ح 2'!D15*1000</f>
        <v>199.39281106320061</v>
      </c>
      <c r="H16" s="157" t="s">
        <v>272</v>
      </c>
    </row>
    <row r="17" spans="1:8" s="4" customFormat="1" ht="16.5" thickBot="1">
      <c r="A17" s="154" t="s">
        <v>81</v>
      </c>
      <c r="B17" s="72">
        <f>'ناتج محلي اجمالي وزراعي ج6'!B17/'السكان ح 2'!B16*1000</f>
        <v>100.19915511943009</v>
      </c>
      <c r="C17" s="72">
        <f>'ناتج محلي اجمالي وزراعي ج6'!C17/'السكان ح 2'!C16*1000</f>
        <v>104.15777944369064</v>
      </c>
      <c r="D17" s="72">
        <f>'ناتج محلي اجمالي وزراعي ج6'!D17/'السكان ح 2'!D16*1000</f>
        <v>103.50284418723315</v>
      </c>
      <c r="E17" s="25">
        <f>'ناتج محلي اجمالي وزراعي ج6'!E17/'السكان ح 2'!B16*1000</f>
        <v>63.041122000986633</v>
      </c>
      <c r="F17" s="25">
        <f>'ناتج محلي اجمالي وزراعي ج6'!F17/'السكان ح 2'!C16*1000</f>
        <v>65.531723031347923</v>
      </c>
      <c r="G17" s="25">
        <f>'ناتج محلي اجمالي وزراعي ج6'!G17/'السكان ح 2'!D16*1000</f>
        <v>54.732577437571599</v>
      </c>
      <c r="H17" s="157" t="s">
        <v>110</v>
      </c>
    </row>
    <row r="18" spans="1:8" s="4" customFormat="1" ht="16.5" thickBot="1">
      <c r="A18" s="152" t="s">
        <v>43</v>
      </c>
      <c r="B18" s="72">
        <f>'ناتج محلي اجمالي وزراعي ج6'!B18/'السكان ح 2'!B17*1000</f>
        <v>4606.13877754238</v>
      </c>
      <c r="C18" s="72">
        <f>'ناتج محلي اجمالي وزراعي ج6'!C18/'السكان ح 2'!C17*1000</f>
        <v>5200.9289619502069</v>
      </c>
      <c r="D18" s="72">
        <f>'ناتج محلي اجمالي وزراعي ج6'!D18/'السكان ح 2'!D17*1000</f>
        <v>5652.3044035672683</v>
      </c>
      <c r="E18" s="25">
        <f>'ناتج محلي اجمالي وزراعي ج6'!E18/'السكان ح 2'!B17*1000</f>
        <v>178.4570228631832</v>
      </c>
      <c r="F18" s="25">
        <f>'ناتج محلي اجمالي وزراعي ج6'!F18/'السكان ح 2'!C17*1000</f>
        <v>170.91484141192026</v>
      </c>
      <c r="G18" s="25">
        <f>'ناتج محلي اجمالي وزراعي ج6'!G18/'السكان ح 2'!D17*1000</f>
        <v>140.2207633464765</v>
      </c>
      <c r="H18" s="157" t="s">
        <v>45</v>
      </c>
    </row>
    <row r="19" spans="1:8" s="4" customFormat="1" ht="16.5" thickBot="1">
      <c r="A19" s="152" t="s">
        <v>46</v>
      </c>
      <c r="B19" s="72">
        <f>'ناتج محلي اجمالي وزراعي ج6'!B19/'السكان ح 2'!B18*1000</f>
        <v>14938.661773201482</v>
      </c>
      <c r="C19" s="72">
        <f>'ناتج محلي اجمالي وزراعي ج6'!C19/'السكان ح 2'!C18*1000</f>
        <v>15521.929824561405</v>
      </c>
      <c r="D19" s="72">
        <f>'ناتج محلي اجمالي وزراعي ج6'!D19/'السكان ح 2'!D18*1000</f>
        <v>17206.804347826088</v>
      </c>
      <c r="E19" s="25">
        <f>'ناتج محلي اجمالي وزراعي ج6'!E19/'السكان ح 2'!B18*1000</f>
        <v>335.26353348965239</v>
      </c>
      <c r="F19" s="25">
        <f>'ناتج محلي اجمالي وزراعي ج6'!F19/'السكان ح 2'!C18*1000</f>
        <v>354.80482456140351</v>
      </c>
      <c r="G19" s="25">
        <f>'ناتج محلي اجمالي وزراعي ج6'!G19/'السكان ح 2'!D18*1000</f>
        <v>364.96086956521742</v>
      </c>
      <c r="H19" s="157" t="s">
        <v>48</v>
      </c>
    </row>
    <row r="20" spans="1:8" s="4" customFormat="1" ht="16.5" thickBot="1">
      <c r="A20" s="152" t="s">
        <v>49</v>
      </c>
      <c r="B20" s="72">
        <f>'ناتج محلي اجمالي وزراعي ج6'!B20/'السكان ح 2'!B19*1000</f>
        <v>3037.111453803589</v>
      </c>
      <c r="C20" s="72">
        <f>'ناتج محلي اجمالي وزراعي ج6'!C20/'السكان ح 2'!C19*1000</f>
        <v>3080.8641575229162</v>
      </c>
      <c r="D20" s="72">
        <f>'ناتج محلي اجمالي وزراعي ج6'!D20/'السكان ح 2'!D19*1000</f>
        <v>3353.2254651975591</v>
      </c>
      <c r="E20" s="25">
        <f>'ناتج محلي اجمالي وزراعي ج6'!E20/'السكان ح 2'!B19*1000</f>
        <v>93.540417717346884</v>
      </c>
      <c r="F20" s="25">
        <f>'ناتج محلي اجمالي وزراعي ج6'!F20/'السكان ح 2'!C19*1000</f>
        <v>82.875481713737472</v>
      </c>
      <c r="G20" s="25">
        <f>'ناتج محلي اجمالي وزراعي ج6'!G20/'السكان ح 2'!D19*1000</f>
        <v>246.7854948060502</v>
      </c>
      <c r="H20" s="157" t="s">
        <v>51</v>
      </c>
    </row>
    <row r="21" spans="1:8" s="4" customFormat="1" ht="16.5" thickBot="1">
      <c r="A21" s="152" t="s">
        <v>52</v>
      </c>
      <c r="B21" s="72">
        <f>'ناتج محلي اجمالي وزراعي ج6'!B21/'السكان ح 2'!B20*1000</f>
        <v>61253.621799709115</v>
      </c>
      <c r="C21" s="72">
        <f>'ناتج محلي اجمالي وزراعي ج6'!C21/'السكان ح 2'!C20*1000</f>
        <v>65570.228845715712</v>
      </c>
      <c r="D21" s="72">
        <f>'ناتج محلي اجمالي وزراعي ج6'!D21/'السكان ح 2'!D20*1000</f>
        <v>70385.14921628595</v>
      </c>
      <c r="E21" s="25">
        <f>'ناتج محلي اجمالي وزراعي ج6'!E21/'السكان ح 2'!B20*1000</f>
        <v>112.67991372249836</v>
      </c>
      <c r="F21" s="25">
        <f>'ناتج محلي اجمالي وزراعي ج6'!F21/'السكان ح 2'!C20*1000</f>
        <v>121.83297922273968</v>
      </c>
      <c r="G21" s="25">
        <f>'ناتج محلي اجمالي وزراعي ج6'!G21/'السكان ح 2'!D20*1000</f>
        <v>123.4795270681573</v>
      </c>
      <c r="H21" s="157" t="s">
        <v>54</v>
      </c>
    </row>
    <row r="22" spans="1:8" s="4" customFormat="1" ht="16.5" thickBot="1">
      <c r="A22" s="152" t="s">
        <v>55</v>
      </c>
      <c r="B22" s="72">
        <f>'ناتج محلي اجمالي وزراعي ج6'!B22/'السكان ح 2'!B21*1000</f>
        <v>26996.690827347447</v>
      </c>
      <c r="C22" s="72">
        <f>'ناتج محلي اجمالي وزراعي ج6'!C22/'السكان ح 2'!C21*1000</f>
        <v>28872.951968599031</v>
      </c>
      <c r="D22" s="72">
        <f>'ناتج محلي اجمالي وزراعي ج6'!D22/'السكان ح 2'!D21*1000</f>
        <v>33278.480756910467</v>
      </c>
      <c r="E22" s="25">
        <f>'ناتج محلي اجمالي وزراعي ج6'!E22/'السكان ح 2'!B21*1000</f>
        <v>211.39997031320584</v>
      </c>
      <c r="F22" s="25">
        <f>'ناتج محلي اجمالي وزراعي ج6'!F22/'السكان ح 2'!C21*1000</f>
        <v>218.4505065853709</v>
      </c>
      <c r="G22" s="25">
        <f>'ناتج محلي اجمالي وزراعي ج6'!G22/'السكان ح 2'!D21*1000</f>
        <v>146.16044755992544</v>
      </c>
      <c r="H22" s="157" t="s">
        <v>57</v>
      </c>
    </row>
    <row r="23" spans="1:8" s="4" customFormat="1" ht="16.5" thickBot="1">
      <c r="A23" s="152" t="s">
        <v>58</v>
      </c>
      <c r="B23" s="72">
        <f>'ناتج محلي اجمالي وزراعي ج6'!B23/'السكان ح 2'!B22*1000</f>
        <v>8530.5169087031572</v>
      </c>
      <c r="C23" s="72">
        <f>'ناتج محلي اجمالي وزراعي ج6'!C23/'السكان ح 2'!C22*1000</f>
        <v>8824.7933884297527</v>
      </c>
      <c r="D23" s="72">
        <f>'ناتج محلي اجمالي وزراعي ج6'!D23/'السكان ح 2'!D22*1000</f>
        <v>11450.265779583333</v>
      </c>
      <c r="E23" s="25">
        <f>'ناتج محلي اجمالي وزراعي ج6'!E23/'السكان ح 2'!B22*1000</f>
        <v>373.25173515442003</v>
      </c>
      <c r="F23" s="25">
        <f>'ناتج محلي اجمالي وزراعي ج6'!F23/'السكان ح 2'!C22*1000</f>
        <v>302.47933884297521</v>
      </c>
      <c r="G23" s="25">
        <f>'ناتج محلي اجمالي وزراعي ج6'!G23/'السكان ح 2'!D22*1000</f>
        <v>370.51929083333334</v>
      </c>
      <c r="H23" s="157" t="s">
        <v>60</v>
      </c>
    </row>
    <row r="24" spans="1:8" s="4" customFormat="1" ht="16.5" thickBot="1">
      <c r="A24" s="152" t="s">
        <v>61</v>
      </c>
      <c r="B24" s="72">
        <f>'ناتج محلي اجمالي وزراعي ج6'!B24/'السكان ح 2'!B23*1000</f>
        <v>4166.368728399475</v>
      </c>
      <c r="C24" s="72">
        <f>'ناتج محلي اجمالي وزراعي ج6'!C24/'السكان ح 2'!C23*1000</f>
        <v>5984.301412872841</v>
      </c>
      <c r="D24" s="72">
        <f>'ناتج محلي اجمالي وزراعي ج6'!D24/'السكان ح 2'!D23*1000</f>
        <v>5201.1916628222789</v>
      </c>
      <c r="E24" s="25">
        <f>'ناتج محلي اجمالي وزراعي ج6'!E24/'السكان ح 2'!B23*1000</f>
        <v>118.34902474873873</v>
      </c>
      <c r="F24" s="25">
        <f>'ناتج محلي اجمالي وزراعي ج6'!F24/'السكان ح 2'!C23*1000</f>
        <v>128.79042386185245</v>
      </c>
      <c r="G24" s="25">
        <f>'ناتج محلي اجمالي وزراعي ج6'!G24/'السكان ح 2'!D23*1000</f>
        <v>41.387385198052222</v>
      </c>
      <c r="H24" s="157" t="s">
        <v>63</v>
      </c>
    </row>
    <row r="25" spans="1:8" s="4" customFormat="1" ht="16.5" thickBot="1">
      <c r="A25" s="152" t="s">
        <v>64</v>
      </c>
      <c r="B25" s="72">
        <f>'ناتج محلي اجمالي وزراعي ج6'!B25/'السكان ح 2'!B24*1000</f>
        <v>3479.3031988103089</v>
      </c>
      <c r="C25" s="72">
        <f>'ناتج محلي اجمالي وزراعي ج6'!C25/'السكان ح 2'!C24*1000</f>
        <v>2444.6660227048474</v>
      </c>
      <c r="D25" s="72">
        <f>'ناتج محلي اجمالي وزراعي ج6'!D25/'السكان ح 2'!D24*1000</f>
        <v>3144.7110223137379</v>
      </c>
      <c r="E25" s="25">
        <f>'ناتج محلي اجمالي وزراعي ج6'!E25/'السكان ح 2'!B24*1000</f>
        <v>374.72718513262276</v>
      </c>
      <c r="F25" s="25">
        <f>'ناتج محلي اجمالي وزراعي ج6'!F25/'السكان ح 2'!C24*1000</f>
        <v>232.78066868164396</v>
      </c>
      <c r="G25" s="25">
        <f>'ناتج محلي اجمالي وزراعي ج6'!G25/'السكان ح 2'!D24*1000</f>
        <v>34.257265471299988</v>
      </c>
      <c r="H25" s="157" t="s">
        <v>66</v>
      </c>
    </row>
    <row r="26" spans="1:8" s="4" customFormat="1" ht="16.5" thickBot="1">
      <c r="A26" s="152" t="s">
        <v>67</v>
      </c>
      <c r="B26" s="72">
        <f>'ناتج محلي اجمالي وزراعي ج6'!B26/'السكان ح 2'!B25*1000</f>
        <v>3052.0016559930145</v>
      </c>
      <c r="C26" s="72">
        <f>'ناتج محلي اجمالي وزراعي ج6'!C26/'السكان ح 2'!C25*1000</f>
        <v>3072.8511471740348</v>
      </c>
      <c r="D26" s="72">
        <f>'ناتج محلي اجمالي وزراعي ج6'!D26/'السكان ح 2'!D25*1000</f>
        <v>3277.7969026069954</v>
      </c>
      <c r="E26" s="25">
        <f>'ناتج محلي اجمالي وزراعي ج6'!E26/'السكان ح 2'!B25*1000</f>
        <v>457.80024839895219</v>
      </c>
      <c r="F26" s="25">
        <f>'ناتج محلي اجمالي وزراعي ج6'!F26/'السكان ح 2'!C25*1000</f>
        <v>399.47064913262454</v>
      </c>
      <c r="G26" s="25">
        <f>'ناتج محلي اجمالي وزراعي ج6'!G26/'السكان ح 2'!D25*1000</f>
        <v>400.43979903155054</v>
      </c>
      <c r="H26" s="157" t="s">
        <v>69</v>
      </c>
    </row>
    <row r="27" spans="1:8" s="4" customFormat="1" ht="16.5" thickBot="1">
      <c r="A27" s="152" t="s">
        <v>70</v>
      </c>
      <c r="B27" s="72">
        <f>'ناتج محلي اجمالي وزراعي ج6'!B27/'السكان ح 2'!B26*1000</f>
        <v>1099.7391316478415</v>
      </c>
      <c r="C27" s="72">
        <f>'ناتج محلي اجمالي وزراعي ج6'!C27/'السكان ح 2'!C26*1000</f>
        <v>1124.4343891402716</v>
      </c>
      <c r="D27" s="72">
        <f>'ناتج محلي اجمالي وزراعي ج6'!D27/'السكان ح 2'!D26*1000</f>
        <v>1600.8764688636004</v>
      </c>
      <c r="E27" s="25">
        <f>'ناتج محلي اجمالي وزراعي ج6'!E27/'السكان ح 2'!B26*1000</f>
        <v>327.93987617282937</v>
      </c>
      <c r="F27" s="25">
        <f>'ناتج محلي اجمالي وزراعي ج6'!F27/'السكان ح 2'!C26*1000</f>
        <v>258.61990950226249</v>
      </c>
      <c r="G27" s="25">
        <f>'ناتج محلي اجمالي وزراعي ج6'!G27/'السكان ح 2'!D26*1000</f>
        <v>320.75830912999942</v>
      </c>
      <c r="H27" s="157" t="s">
        <v>73</v>
      </c>
    </row>
    <row r="28" spans="1:8" s="4" customFormat="1" ht="16.5" thickBot="1">
      <c r="A28" s="152" t="s">
        <v>82</v>
      </c>
      <c r="B28" s="72">
        <f>'ناتج محلي اجمالي وزراعي ج6'!B28/'السكان ح 2'!B27*1000</f>
        <v>900.55300186338548</v>
      </c>
      <c r="C28" s="72">
        <f>'ناتج محلي اجمالي وزراعي ج6'!C28/'السكان ح 2'!C27*1000</f>
        <v>989.6200666902655</v>
      </c>
      <c r="D28" s="72">
        <f>'ناتج محلي اجمالي وزراعي ج6'!D28/'السكان ح 2'!D27*1000</f>
        <v>803.64825067203969</v>
      </c>
      <c r="E28" s="25">
        <f>'ناتج محلي اجمالي وزراعي ج6'!E28/'السكان ح 2'!B27*1000</f>
        <v>167.84738723956011</v>
      </c>
      <c r="F28" s="25">
        <f>'ناتج محلي اجمالي وزراعي ج6'!F28/'السكان ح 2'!C27*1000</f>
        <v>158.3392106704425</v>
      </c>
      <c r="G28" s="25">
        <f>'ناتج محلي اجمالي وزراعي ج6'!G28/'السكان ح 2'!D27*1000</f>
        <v>132.3779291084077</v>
      </c>
      <c r="H28" s="157" t="s">
        <v>83</v>
      </c>
    </row>
    <row r="29" spans="1:8" s="4" customFormat="1" ht="16.5" thickBot="1">
      <c r="A29" s="155" t="s">
        <v>215</v>
      </c>
      <c r="B29" s="156">
        <f>'ناتج محلي اجمالي وزراعي ج6'!B29/'السكان ح 2'!B28*1000</f>
        <v>6038.5488153286678</v>
      </c>
      <c r="C29" s="156">
        <f>'ناتج محلي اجمالي وزراعي ج6'!C29/'السكان ح 2'!C28*1000</f>
        <v>6122.286167225132</v>
      </c>
      <c r="D29" s="156">
        <f>'ناتج محلي اجمالي وزراعي ج6'!D29/'السكان ح 2'!D28*1000</f>
        <v>6231.0611647512105</v>
      </c>
      <c r="E29" s="156">
        <f>'ناتج محلي اجمالي وزراعي ج6'!E29/'السكان ح 2'!B28*1000</f>
        <v>336.33583819646628</v>
      </c>
      <c r="F29" s="156">
        <f>'ناتج محلي اجمالي وزراعي ج6'!F29/'السكان ح 2'!C28*1000</f>
        <v>286.65453610808561</v>
      </c>
      <c r="G29" s="156">
        <f>'ناتج محلي اجمالي وزراعي ج6'!G29/'السكان ح 2'!D28*1000</f>
        <v>231.08416738700529</v>
      </c>
      <c r="H29" s="155" t="s">
        <v>192</v>
      </c>
    </row>
    <row r="30" spans="1:8" s="4" customFormat="1" ht="16.5" thickBot="1">
      <c r="A30" s="155" t="s">
        <v>158</v>
      </c>
      <c r="B30" s="156">
        <f>'ناتج محلي اجمالي وزراعي ج6'!B30/'السكان ح 2'!B29*1000</f>
        <v>10085.700998250924</v>
      </c>
      <c r="C30" s="156">
        <f>'ناتج محلي اجمالي وزراعي ج6'!C30/'السكان ح 2'!C29*1000</f>
        <v>10614.150642161861</v>
      </c>
      <c r="D30" s="156">
        <f>'ناتج محلي اجمالي وزراعي ج6'!D30/'السكان ح 2'!D29*1000</f>
        <v>11262.886026944259</v>
      </c>
      <c r="E30" s="156">
        <f>'ناتج محلي اجمالي وزراعي ج6'!E30/'السكان ح 2'!B29*1000</f>
        <v>403.42803993003702</v>
      </c>
      <c r="F30" s="156">
        <f>'ناتج محلي اجمالي وزراعي ج6'!F30/'السكان ح 2'!C29*1000</f>
        <v>424.56602568647452</v>
      </c>
      <c r="G30" s="156">
        <f>'ناتج محلي اجمالي وزراعي ج6'!G30/'السكان ح 2'!D29*1000</f>
        <v>445.00330487320525</v>
      </c>
      <c r="H30" s="155" t="s">
        <v>172</v>
      </c>
    </row>
  </sheetData>
  <mergeCells count="8">
    <mergeCell ref="C2:H2"/>
    <mergeCell ref="E4:G4"/>
    <mergeCell ref="A1:F1"/>
    <mergeCell ref="A4:A6"/>
    <mergeCell ref="H4:H6"/>
    <mergeCell ref="B4:D4"/>
    <mergeCell ref="B5:D5"/>
    <mergeCell ref="E5:G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9"/>
  <sheetViews>
    <sheetView rightToLeft="1" topLeftCell="A10" workbookViewId="0">
      <selection activeCell="E10" sqref="E10"/>
    </sheetView>
  </sheetViews>
  <sheetFormatPr defaultRowHeight="15"/>
  <cols>
    <col min="1" max="2" width="17.85546875" customWidth="1"/>
    <col min="3" max="3" width="15.28515625" customWidth="1"/>
    <col min="4" max="4" width="16.28515625" customWidth="1"/>
    <col min="5" max="8" width="17.85546875" customWidth="1"/>
    <col min="9" max="9" width="12.28515625" customWidth="1"/>
    <col min="10" max="10" width="13.5703125" customWidth="1"/>
    <col min="11" max="11" width="13.140625" customWidth="1"/>
    <col min="12" max="12" width="14.5703125" customWidth="1"/>
    <col min="13" max="13" width="13.42578125" customWidth="1"/>
    <col min="16" max="16" width="10" customWidth="1"/>
  </cols>
  <sheetData>
    <row r="1" spans="1:14" s="41" customFormat="1" ht="18" customHeight="1">
      <c r="A1" s="306" t="s">
        <v>262</v>
      </c>
      <c r="B1" s="306"/>
      <c r="C1" s="306"/>
      <c r="D1" s="306"/>
      <c r="E1" s="7"/>
      <c r="G1" s="3"/>
      <c r="H1" s="3"/>
      <c r="K1" s="3"/>
    </row>
    <row r="2" spans="1:14" s="41" customFormat="1" ht="33" customHeight="1">
      <c r="A2" s="46"/>
      <c r="B2" s="46"/>
      <c r="D2" s="101"/>
      <c r="E2" s="361" t="s">
        <v>263</v>
      </c>
      <c r="F2" s="361"/>
      <c r="G2" s="361"/>
      <c r="H2" s="361"/>
      <c r="I2" s="101"/>
      <c r="K2" s="3"/>
    </row>
    <row r="3" spans="1:14" s="41" customFormat="1" ht="15.75" customHeight="1" thickBot="1">
      <c r="A3" s="365" t="s">
        <v>117</v>
      </c>
      <c r="B3" s="365"/>
      <c r="C3" s="365"/>
      <c r="D3" s="365"/>
      <c r="E3" s="365"/>
      <c r="H3" s="15" t="s">
        <v>118</v>
      </c>
      <c r="I3" s="101"/>
    </row>
    <row r="4" spans="1:14" s="41" customFormat="1" ht="15.75">
      <c r="A4" s="366" t="s">
        <v>0</v>
      </c>
      <c r="B4" s="369" t="s">
        <v>142</v>
      </c>
      <c r="C4" s="369"/>
      <c r="D4" s="369"/>
      <c r="E4" s="371" t="s">
        <v>143</v>
      </c>
      <c r="F4" s="369"/>
      <c r="G4" s="372"/>
      <c r="H4" s="16" t="s">
        <v>4</v>
      </c>
      <c r="I4" s="101"/>
    </row>
    <row r="5" spans="1:14" s="41" customFormat="1" ht="16.5" thickBot="1">
      <c r="A5" s="367"/>
      <c r="B5" s="370"/>
      <c r="C5" s="370"/>
      <c r="D5" s="370"/>
      <c r="E5" s="362"/>
      <c r="F5" s="363"/>
      <c r="G5" s="364"/>
      <c r="H5" s="17"/>
      <c r="I5" s="101"/>
    </row>
    <row r="6" spans="1:14" s="41" customFormat="1" ht="16.5" thickBot="1">
      <c r="A6" s="368"/>
      <c r="B6" s="18">
        <v>2016</v>
      </c>
      <c r="C6" s="18">
        <v>2017</v>
      </c>
      <c r="D6" s="18">
        <v>2018</v>
      </c>
      <c r="E6" s="18">
        <v>2016</v>
      </c>
      <c r="F6" s="18">
        <v>2017</v>
      </c>
      <c r="G6" s="18">
        <v>2018</v>
      </c>
      <c r="H6" s="19"/>
      <c r="I6" s="101"/>
    </row>
    <row r="7" spans="1:14" s="41" customFormat="1" ht="17.25" thickTop="1" thickBot="1">
      <c r="A7" s="47" t="s">
        <v>6</v>
      </c>
      <c r="B7" s="72">
        <v>1568.4</v>
      </c>
      <c r="C7" s="72">
        <v>1600</v>
      </c>
      <c r="D7" s="276">
        <f>C7</f>
        <v>1600</v>
      </c>
      <c r="E7" s="25">
        <v>435.5</v>
      </c>
      <c r="F7" s="25">
        <v>505</v>
      </c>
      <c r="G7" s="72">
        <f>F7</f>
        <v>505</v>
      </c>
      <c r="H7" s="45" t="s">
        <v>9</v>
      </c>
      <c r="I7" s="101"/>
    </row>
    <row r="8" spans="1:14" s="41" customFormat="1" ht="16.5" thickBot="1">
      <c r="A8" s="47" t="s">
        <v>10</v>
      </c>
      <c r="B8" s="72">
        <v>68597.871552853394</v>
      </c>
      <c r="C8" s="72">
        <v>68597.871552853394</v>
      </c>
      <c r="D8" s="276">
        <v>68597.871552853394</v>
      </c>
      <c r="E8" s="73">
        <v>50.135423771272976</v>
      </c>
      <c r="F8" s="73">
        <v>55.520248933968702</v>
      </c>
      <c r="G8" s="72">
        <f>F8</f>
        <v>55.520248933968702</v>
      </c>
      <c r="H8" s="45" t="s">
        <v>273</v>
      </c>
      <c r="I8" s="41" t="s">
        <v>246</v>
      </c>
    </row>
    <row r="9" spans="1:14" s="41" customFormat="1" ht="16.5" thickBot="1">
      <c r="A9" s="47" t="s">
        <v>13</v>
      </c>
      <c r="B9" s="72">
        <v>7548.1</v>
      </c>
      <c r="C9" s="72">
        <v>7432.4</v>
      </c>
      <c r="D9" s="276">
        <v>7432.4</v>
      </c>
      <c r="E9" s="26">
        <v>1.2</v>
      </c>
      <c r="F9" s="26">
        <v>1.2</v>
      </c>
      <c r="G9" s="26">
        <v>1.2</v>
      </c>
      <c r="H9" s="45" t="s">
        <v>15</v>
      </c>
      <c r="I9" s="41" t="s">
        <v>245</v>
      </c>
    </row>
    <row r="10" spans="1:14" s="41" customFormat="1" ht="16.5" thickBot="1">
      <c r="A10" s="47" t="s">
        <v>16</v>
      </c>
      <c r="B10" s="72">
        <v>7747.8347109999995</v>
      </c>
      <c r="C10" s="72">
        <v>7352.9595990000007</v>
      </c>
      <c r="D10" s="276">
        <v>6648.4288999999999</v>
      </c>
      <c r="E10" s="26">
        <v>540.45426673499992</v>
      </c>
      <c r="F10" s="26">
        <v>595.12769966399992</v>
      </c>
      <c r="G10" s="72">
        <v>560.46630000000005</v>
      </c>
      <c r="H10" s="45" t="s">
        <v>18</v>
      </c>
    </row>
    <row r="11" spans="1:14" s="41" customFormat="1" ht="16.5" thickBot="1">
      <c r="A11" s="47" t="s">
        <v>19</v>
      </c>
      <c r="B11" s="72">
        <v>75731.938828000013</v>
      </c>
      <c r="C11" s="72">
        <v>75731.938828000013</v>
      </c>
      <c r="D11" s="276">
        <v>75731.938828000013</v>
      </c>
      <c r="E11" s="73" t="s">
        <v>108</v>
      </c>
      <c r="F11" s="73"/>
      <c r="G11" s="72"/>
      <c r="H11" s="45" t="s">
        <v>21</v>
      </c>
    </row>
    <row r="12" spans="1:14" s="41" customFormat="1" ht="16.5" thickBot="1">
      <c r="A12" s="47" t="s">
        <v>22</v>
      </c>
      <c r="B12" s="72">
        <v>386.03039999999999</v>
      </c>
      <c r="C12" s="72">
        <v>386.03039999999999</v>
      </c>
      <c r="D12" s="276">
        <v>386.03039999999999</v>
      </c>
      <c r="E12" s="26">
        <v>12.4824</v>
      </c>
      <c r="F12" s="26">
        <v>12.4824</v>
      </c>
      <c r="G12" s="26">
        <v>12.4824</v>
      </c>
      <c r="H12" s="45" t="s">
        <v>25</v>
      </c>
    </row>
    <row r="13" spans="1:14" s="108" customFormat="1" ht="16.5" thickBot="1">
      <c r="A13" s="241" t="s">
        <v>152</v>
      </c>
      <c r="B13" s="72">
        <v>128.88089499999998</v>
      </c>
      <c r="C13" s="72">
        <v>114.1605</v>
      </c>
      <c r="D13" s="276">
        <f>C13</f>
        <v>114.1605</v>
      </c>
      <c r="E13" s="73"/>
      <c r="F13" s="73"/>
      <c r="G13" s="72"/>
      <c r="H13" s="238" t="s">
        <v>27</v>
      </c>
      <c r="I13" s="41"/>
      <c r="J13" s="41"/>
      <c r="K13" s="41"/>
      <c r="L13" s="41"/>
      <c r="M13" s="41"/>
      <c r="N13" s="41"/>
    </row>
    <row r="14" spans="1:14" s="41" customFormat="1" ht="16.5" thickBot="1">
      <c r="A14" s="47" t="s">
        <v>28</v>
      </c>
      <c r="B14" s="72">
        <v>204441.80195759999</v>
      </c>
      <c r="C14" s="72">
        <v>204441.80195759999</v>
      </c>
      <c r="D14" s="276">
        <v>204441.80195759999</v>
      </c>
      <c r="E14" s="73" t="s">
        <v>108</v>
      </c>
      <c r="F14" s="73"/>
      <c r="G14" s="72"/>
      <c r="H14" s="45" t="s">
        <v>31</v>
      </c>
    </row>
    <row r="15" spans="1:14" s="41" customFormat="1" ht="16.5" thickBot="1">
      <c r="A15" s="47" t="s">
        <v>32</v>
      </c>
      <c r="B15" s="72">
        <v>35178</v>
      </c>
      <c r="C15" s="72">
        <v>33997</v>
      </c>
      <c r="D15" s="276">
        <v>33997</v>
      </c>
      <c r="E15" s="26">
        <v>4947.3320000000003</v>
      </c>
      <c r="F15" s="26">
        <v>2755.76</v>
      </c>
      <c r="G15" s="72">
        <f>F15</f>
        <v>2755.76</v>
      </c>
      <c r="H15" s="45" t="s">
        <v>35</v>
      </c>
    </row>
    <row r="16" spans="1:14" s="41" customFormat="1" ht="16.5" thickBot="1">
      <c r="A16" s="47" t="s">
        <v>36</v>
      </c>
      <c r="B16" s="72" t="s">
        <v>108</v>
      </c>
      <c r="C16" s="72">
        <v>171.61</v>
      </c>
      <c r="D16" s="276">
        <v>171.61</v>
      </c>
      <c r="E16" s="73" t="s">
        <v>108</v>
      </c>
      <c r="F16" s="73"/>
      <c r="G16" s="72"/>
      <c r="H16" s="45" t="s">
        <v>272</v>
      </c>
    </row>
    <row r="17" spans="1:14" s="41" customFormat="1" ht="16.5" thickBot="1">
      <c r="A17" s="21" t="s">
        <v>81</v>
      </c>
      <c r="B17" s="72" t="s">
        <v>108</v>
      </c>
      <c r="C17" s="72"/>
      <c r="D17" s="276"/>
      <c r="E17" s="73" t="s">
        <v>108</v>
      </c>
      <c r="F17" s="73"/>
      <c r="G17" s="72"/>
      <c r="H17" s="45" t="s">
        <v>110</v>
      </c>
    </row>
    <row r="18" spans="1:14" s="41" customFormat="1" ht="16.5" thickBot="1">
      <c r="A18" s="47" t="s">
        <v>43</v>
      </c>
      <c r="B18" s="72" t="s">
        <v>108</v>
      </c>
      <c r="C18" s="72"/>
      <c r="D18" s="276"/>
      <c r="E18" s="26">
        <v>97.523653999999993</v>
      </c>
      <c r="F18" s="26">
        <v>141.37100000000001</v>
      </c>
      <c r="G18" s="26">
        <v>110.845393</v>
      </c>
      <c r="H18" s="45" t="s">
        <v>45</v>
      </c>
    </row>
    <row r="19" spans="1:14" s="41" customFormat="1" ht="16.5" thickBot="1">
      <c r="A19" s="47" t="s">
        <v>46</v>
      </c>
      <c r="B19" s="72">
        <v>9408.1144343302985</v>
      </c>
      <c r="C19" s="72">
        <v>9027.6462938881668</v>
      </c>
      <c r="D19" s="276">
        <v>35085.94</v>
      </c>
      <c r="E19" s="26">
        <v>138.9076723016905</v>
      </c>
      <c r="F19" s="26">
        <v>134.2002600780234</v>
      </c>
      <c r="G19" s="72">
        <v>43.86</v>
      </c>
      <c r="H19" s="45" t="s">
        <v>48</v>
      </c>
    </row>
    <row r="20" spans="1:14" s="41" customFormat="1" ht="16.5" thickBot="1">
      <c r="A20" s="47" t="s">
        <v>49</v>
      </c>
      <c r="B20" s="72" t="s">
        <v>108</v>
      </c>
      <c r="C20" s="72"/>
      <c r="D20" s="276"/>
      <c r="E20" s="73" t="s">
        <v>108</v>
      </c>
      <c r="F20" s="73" t="s">
        <v>108</v>
      </c>
      <c r="G20" s="73" t="s">
        <v>108</v>
      </c>
      <c r="H20" s="45" t="s">
        <v>51</v>
      </c>
    </row>
    <row r="21" spans="1:14" s="41" customFormat="1" ht="16.5" thickBot="1">
      <c r="A21" s="47" t="s">
        <v>52</v>
      </c>
      <c r="B21" s="72" t="s">
        <v>108</v>
      </c>
      <c r="C21" s="72"/>
      <c r="D21" s="276"/>
      <c r="E21" s="73" t="s">
        <v>108</v>
      </c>
      <c r="F21" s="73" t="s">
        <v>108</v>
      </c>
      <c r="G21" s="73" t="s">
        <v>108</v>
      </c>
      <c r="H21" s="45" t="s">
        <v>54</v>
      </c>
    </row>
    <row r="22" spans="1:14" s="41" customFormat="1" ht="16.5" thickBot="1">
      <c r="A22" s="47" t="s">
        <v>55</v>
      </c>
      <c r="B22" s="72">
        <v>26044.673527465253</v>
      </c>
      <c r="C22" s="72">
        <v>26044.673527465253</v>
      </c>
      <c r="D22" s="276">
        <v>26044.673527465253</v>
      </c>
      <c r="E22" s="73">
        <v>30</v>
      </c>
      <c r="F22" s="73">
        <v>30</v>
      </c>
      <c r="G22" s="73">
        <v>30</v>
      </c>
      <c r="H22" s="45" t="s">
        <v>57</v>
      </c>
    </row>
    <row r="23" spans="1:14" s="41" customFormat="1" ht="16.5" thickBot="1">
      <c r="A23" s="47" t="s">
        <v>58</v>
      </c>
      <c r="B23" s="72">
        <v>4505</v>
      </c>
      <c r="C23" s="72">
        <v>3849.9</v>
      </c>
      <c r="D23" s="276"/>
      <c r="E23" s="73">
        <v>44.92</v>
      </c>
      <c r="F23" s="73">
        <v>38.32</v>
      </c>
      <c r="G23" s="72">
        <f>F23</f>
        <v>38.32</v>
      </c>
      <c r="H23" s="238" t="s">
        <v>60</v>
      </c>
    </row>
    <row r="24" spans="1:14" s="41" customFormat="1" ht="16.5" thickBot="1">
      <c r="A24" s="47" t="s">
        <v>61</v>
      </c>
      <c r="B24" s="72">
        <v>5200.8279842011807</v>
      </c>
      <c r="C24" s="72">
        <v>5200.8279842011807</v>
      </c>
      <c r="D24" s="276">
        <v>5200.8279842011807</v>
      </c>
      <c r="E24" s="73" t="s">
        <v>108</v>
      </c>
      <c r="F24" s="73"/>
      <c r="G24" s="72"/>
      <c r="H24" s="45" t="s">
        <v>63</v>
      </c>
    </row>
    <row r="25" spans="1:14" s="108" customFormat="1" ht="16.5" thickBot="1">
      <c r="A25" s="47" t="s">
        <v>64</v>
      </c>
      <c r="B25" s="72">
        <v>39381.014565544952</v>
      </c>
      <c r="C25" s="72">
        <v>29829.4</v>
      </c>
      <c r="D25" s="276">
        <v>31390.400000000001</v>
      </c>
      <c r="E25" s="26">
        <v>1238.252</v>
      </c>
      <c r="F25" s="26">
        <v>341.02300000000002</v>
      </c>
      <c r="G25" s="72">
        <v>181.90423999999999</v>
      </c>
      <c r="H25" s="238" t="s">
        <v>66</v>
      </c>
      <c r="I25" s="41"/>
      <c r="J25" s="41"/>
      <c r="K25" s="41"/>
      <c r="L25" s="41"/>
      <c r="M25" s="41"/>
      <c r="N25" s="41"/>
    </row>
    <row r="26" spans="1:14" s="41" customFormat="1" ht="16.5" thickBot="1">
      <c r="A26" s="47" t="s">
        <v>67</v>
      </c>
      <c r="B26" s="72">
        <v>31330.628248593915</v>
      </c>
      <c r="C26" s="72">
        <v>31330.628248593915</v>
      </c>
      <c r="D26" s="276">
        <v>31330.628248593915</v>
      </c>
      <c r="E26" s="73" t="s">
        <v>108</v>
      </c>
      <c r="F26" s="73" t="s">
        <v>108</v>
      </c>
      <c r="G26" s="73" t="s">
        <v>108</v>
      </c>
      <c r="H26" s="45" t="s">
        <v>69</v>
      </c>
    </row>
    <row r="27" spans="1:14" s="41" customFormat="1" ht="16.5" thickBot="1">
      <c r="A27" s="47" t="s">
        <v>70</v>
      </c>
      <c r="B27" s="72">
        <v>1681.0293552999999</v>
      </c>
      <c r="C27" s="72">
        <v>1681.0293552999999</v>
      </c>
      <c r="D27" s="276">
        <v>1681.0293552999999</v>
      </c>
      <c r="E27" s="73" t="s">
        <v>108</v>
      </c>
      <c r="F27" s="73" t="s">
        <v>108</v>
      </c>
      <c r="G27" s="73" t="s">
        <v>108</v>
      </c>
      <c r="H27" s="45" t="s">
        <v>73</v>
      </c>
    </row>
    <row r="28" spans="1:14" s="41" customFormat="1" ht="16.5" thickBot="1">
      <c r="A28" s="47" t="s">
        <v>82</v>
      </c>
      <c r="B28" s="72">
        <v>885.09040200000004</v>
      </c>
      <c r="C28" s="72">
        <v>885.09040200000004</v>
      </c>
      <c r="D28" s="276">
        <v>885.09040200000004</v>
      </c>
      <c r="E28" s="73" t="s">
        <v>108</v>
      </c>
      <c r="F28" s="73"/>
      <c r="G28" s="72">
        <v>152.71600000000001</v>
      </c>
      <c r="H28" s="45" t="s">
        <v>83</v>
      </c>
    </row>
    <row r="29" spans="1:14" s="41" customFormat="1" ht="15" customHeight="1" thickBot="1">
      <c r="A29" s="22" t="s">
        <v>98</v>
      </c>
      <c r="B29" s="72">
        <f t="shared" ref="B29:G29" si="0">SUM(B7:B28)</f>
        <v>519765.23686188902</v>
      </c>
      <c r="C29" s="72">
        <f t="shared" si="0"/>
        <v>507674.96864890191</v>
      </c>
      <c r="D29" s="72">
        <f>SUM(D7:D28)</f>
        <v>530739.83165601373</v>
      </c>
      <c r="E29" s="24">
        <f t="shared" si="0"/>
        <v>7536.7074168079635</v>
      </c>
      <c r="F29" s="24">
        <f t="shared" si="0"/>
        <v>4610.0046086759921</v>
      </c>
      <c r="G29" s="24">
        <f t="shared" si="0"/>
        <v>4448.0745819339691</v>
      </c>
      <c r="H29" s="20" t="s">
        <v>84</v>
      </c>
    </row>
    <row r="30" spans="1:14" s="4" customFormat="1">
      <c r="A30" s="41" t="s">
        <v>176</v>
      </c>
      <c r="B30" s="41" t="s">
        <v>177</v>
      </c>
      <c r="G30" s="41"/>
      <c r="H30" s="41" t="s">
        <v>210</v>
      </c>
    </row>
    <row r="31" spans="1:14" ht="15.75" thickBot="1"/>
    <row r="32" spans="1:14" ht="15.75" thickBot="1">
      <c r="F32" s="161"/>
    </row>
    <row r="33" spans="4:6" ht="15.75" thickBot="1">
      <c r="D33" s="160"/>
      <c r="E33" s="160"/>
      <c r="F33" s="161"/>
    </row>
    <row r="34" spans="4:6">
      <c r="F34" s="161"/>
    </row>
    <row r="66" spans="3:5" ht="15.75" thickBot="1"/>
    <row r="67" spans="3:5">
      <c r="C67" s="159"/>
      <c r="E67" s="160"/>
    </row>
    <row r="68" spans="3:5">
      <c r="E68" s="160"/>
    </row>
    <row r="69" spans="3:5">
      <c r="E69" s="160"/>
    </row>
  </sheetData>
  <mergeCells count="8">
    <mergeCell ref="A1:D1"/>
    <mergeCell ref="E2:H2"/>
    <mergeCell ref="E5:G5"/>
    <mergeCell ref="A3:E3"/>
    <mergeCell ref="A4:A6"/>
    <mergeCell ref="B4:D4"/>
    <mergeCell ref="B5:D5"/>
    <mergeCell ref="E4:G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27"/>
  <sheetViews>
    <sheetView rightToLeft="1" topLeftCell="A109" workbookViewId="0">
      <selection activeCell="D19" sqref="D19"/>
    </sheetView>
  </sheetViews>
  <sheetFormatPr defaultRowHeight="15"/>
  <cols>
    <col min="1" max="1" width="19.42578125" customWidth="1"/>
    <col min="2" max="2" width="19.42578125" style="289" customWidth="1"/>
    <col min="3" max="6" width="19.42578125" customWidth="1"/>
    <col min="8" max="8" width="14" customWidth="1"/>
    <col min="9" max="9" width="12.28515625" customWidth="1"/>
  </cols>
  <sheetData>
    <row r="1" spans="1:14" s="4" customFormat="1" ht="15.75" customHeight="1">
      <c r="A1" s="306" t="s">
        <v>264</v>
      </c>
      <c r="B1" s="306"/>
      <c r="C1" s="306"/>
      <c r="D1" s="306"/>
      <c r="E1" s="306"/>
      <c r="F1" s="306"/>
      <c r="L1" s="37"/>
      <c r="M1" s="37"/>
      <c r="N1" s="41"/>
    </row>
    <row r="2" spans="1:14" s="4" customFormat="1" ht="15.75" customHeight="1">
      <c r="A2" s="374" t="s">
        <v>265</v>
      </c>
      <c r="B2" s="374"/>
      <c r="C2" s="374"/>
      <c r="D2" s="374"/>
      <c r="E2" s="374"/>
      <c r="F2" s="374"/>
      <c r="L2" s="37"/>
      <c r="M2" s="37"/>
      <c r="N2" s="41"/>
    </row>
    <row r="3" spans="1:14" s="4" customFormat="1" ht="15.75" customHeight="1" thickBot="1">
      <c r="A3" s="69" t="s">
        <v>160</v>
      </c>
      <c r="B3" s="282"/>
      <c r="C3" s="69"/>
      <c r="D3" s="69"/>
      <c r="E3" s="373" t="s">
        <v>118</v>
      </c>
      <c r="F3" s="373"/>
      <c r="L3" s="37"/>
      <c r="M3" s="37"/>
      <c r="N3" s="41"/>
    </row>
    <row r="4" spans="1:14" s="4" customFormat="1" ht="38.25" customHeight="1" thickBot="1">
      <c r="A4" s="158" t="s">
        <v>129</v>
      </c>
      <c r="B4" s="283" t="s">
        <v>289</v>
      </c>
      <c r="C4" s="162">
        <v>2016</v>
      </c>
      <c r="D4" s="162">
        <v>2017</v>
      </c>
      <c r="E4" s="162">
        <v>2018</v>
      </c>
      <c r="F4" s="163" t="s">
        <v>4</v>
      </c>
      <c r="H4" s="55"/>
      <c r="I4" s="55"/>
      <c r="N4" s="41"/>
    </row>
    <row r="5" spans="1:14" s="4" customFormat="1" ht="15.75">
      <c r="A5" s="164" t="s">
        <v>6</v>
      </c>
      <c r="B5" s="66">
        <v>1889.3661971830988</v>
      </c>
      <c r="C5" s="68">
        <v>1552.9577464788731</v>
      </c>
      <c r="D5" s="68">
        <v>1664.7887323943662</v>
      </c>
      <c r="E5" s="68">
        <v>955</v>
      </c>
      <c r="F5" s="168" t="s">
        <v>9</v>
      </c>
      <c r="H5" s="244"/>
      <c r="I5" s="244"/>
      <c r="N5" s="41"/>
    </row>
    <row r="6" spans="1:14" s="4" customFormat="1" ht="15.75">
      <c r="A6" s="165" t="s">
        <v>10</v>
      </c>
      <c r="B6" s="66">
        <v>9811.2194333327207</v>
      </c>
      <c r="C6" s="66">
        <v>9604.7732574233669</v>
      </c>
      <c r="D6" s="66">
        <v>10354.223433242509</v>
      </c>
      <c r="E6" s="68"/>
      <c r="F6" s="169" t="s">
        <v>273</v>
      </c>
      <c r="H6" s="244"/>
      <c r="I6" s="244"/>
      <c r="N6" s="41"/>
    </row>
    <row r="7" spans="1:14" s="4" customFormat="1" ht="15.75">
      <c r="A7" s="165" t="s">
        <v>13</v>
      </c>
      <c r="B7" s="66">
        <v>791.75531901595002</v>
      </c>
      <c r="C7" s="66">
        <v>884.99557734982523</v>
      </c>
      <c r="D7" s="66">
        <v>879.54782644636646</v>
      </c>
      <c r="E7" s="68">
        <v>111</v>
      </c>
      <c r="F7" s="169" t="s">
        <v>15</v>
      </c>
      <c r="H7" s="244"/>
      <c r="I7" s="244"/>
      <c r="N7" s="41"/>
    </row>
    <row r="8" spans="1:14" s="4" customFormat="1" ht="15.75">
      <c r="A8" s="165" t="s">
        <v>16</v>
      </c>
      <c r="B8" s="66">
        <v>1033.272398465331</v>
      </c>
      <c r="C8" s="66">
        <v>1635</v>
      </c>
      <c r="D8" s="66">
        <v>1203</v>
      </c>
      <c r="E8" s="68">
        <v>989</v>
      </c>
      <c r="F8" s="169" t="s">
        <v>18</v>
      </c>
      <c r="H8" s="244"/>
      <c r="I8" s="244"/>
      <c r="N8" s="41"/>
    </row>
    <row r="9" spans="1:14" s="4" customFormat="1" ht="15.75">
      <c r="A9" s="165" t="s">
        <v>19</v>
      </c>
      <c r="B9" s="66">
        <v>461.3667188476079</v>
      </c>
      <c r="C9" s="66">
        <v>243.35106382978722</v>
      </c>
      <c r="D9" s="66">
        <v>518.88297872340422</v>
      </c>
      <c r="E9" s="68">
        <v>1466</v>
      </c>
      <c r="F9" s="169" t="s">
        <v>21</v>
      </c>
      <c r="H9" s="244"/>
      <c r="I9" s="244"/>
      <c r="N9" s="41"/>
    </row>
    <row r="10" spans="1:14" s="4" customFormat="1" ht="15.75">
      <c r="A10" s="165" t="s">
        <v>152</v>
      </c>
      <c r="B10" s="66">
        <v>4.8099999999999996</v>
      </c>
      <c r="C10" s="66">
        <v>8.0156246657756345</v>
      </c>
      <c r="D10" s="66">
        <v>8.6079944664978481</v>
      </c>
      <c r="E10" s="68">
        <v>7</v>
      </c>
      <c r="F10" s="169" t="s">
        <v>27</v>
      </c>
      <c r="H10" s="244"/>
      <c r="I10" s="244"/>
      <c r="N10" s="41"/>
    </row>
    <row r="11" spans="1:14" s="4" customFormat="1" ht="15.75">
      <c r="A11" s="165" t="s">
        <v>22</v>
      </c>
      <c r="B11" s="66">
        <v>138.49833165023966</v>
      </c>
      <c r="C11" s="66">
        <v>159.99887463425614</v>
      </c>
      <c r="D11" s="66">
        <v>165.00112536574386</v>
      </c>
      <c r="E11" s="68">
        <v>170</v>
      </c>
      <c r="F11" s="169" t="s">
        <v>25</v>
      </c>
      <c r="H11" s="244"/>
      <c r="I11" s="244"/>
      <c r="N11" s="41"/>
    </row>
    <row r="12" spans="1:14" s="4" customFormat="1" ht="15.75">
      <c r="A12" s="165" t="s">
        <v>28</v>
      </c>
      <c r="B12" s="66">
        <v>8076.5</v>
      </c>
      <c r="C12" s="66">
        <v>7453</v>
      </c>
      <c r="D12" s="66">
        <v>1421</v>
      </c>
      <c r="E12" s="68">
        <v>4247</v>
      </c>
      <c r="F12" s="169" t="s">
        <v>31</v>
      </c>
      <c r="H12" s="244"/>
      <c r="I12" s="244"/>
      <c r="N12" s="41"/>
    </row>
    <row r="13" spans="1:14" s="4" customFormat="1" ht="15.75">
      <c r="A13" s="165" t="s">
        <v>32</v>
      </c>
      <c r="B13" s="66">
        <v>1489.8271464042539</v>
      </c>
      <c r="C13" s="66">
        <v>1063.767535335872</v>
      </c>
      <c r="D13" s="66">
        <v>1065.2984814186746</v>
      </c>
      <c r="E13" s="68">
        <v>1136</v>
      </c>
      <c r="F13" s="169" t="s">
        <v>35</v>
      </c>
      <c r="H13" s="244"/>
      <c r="I13" s="244"/>
      <c r="N13" s="41"/>
    </row>
    <row r="14" spans="1:14" s="4" customFormat="1" ht="15.75">
      <c r="A14" s="165" t="s">
        <v>36</v>
      </c>
      <c r="B14" s="66">
        <v>0</v>
      </c>
      <c r="C14" s="66">
        <v>0</v>
      </c>
      <c r="D14" s="66">
        <v>0</v>
      </c>
      <c r="E14" s="68">
        <v>0</v>
      </c>
      <c r="F14" s="169" t="s">
        <v>272</v>
      </c>
      <c r="H14" s="244"/>
      <c r="I14" s="244"/>
      <c r="N14" s="41"/>
    </row>
    <row r="15" spans="1:14" s="4" customFormat="1" ht="15.75">
      <c r="A15" s="165" t="s">
        <v>39</v>
      </c>
      <c r="B15" s="66">
        <v>282</v>
      </c>
      <c r="C15" s="66">
        <v>334</v>
      </c>
      <c r="D15" s="66">
        <v>384</v>
      </c>
      <c r="E15" s="68">
        <v>408</v>
      </c>
      <c r="F15" s="169" t="s">
        <v>110</v>
      </c>
      <c r="H15" s="244"/>
      <c r="I15" s="244"/>
      <c r="N15" s="41"/>
    </row>
    <row r="16" spans="1:14" s="4" customFormat="1" ht="15.75">
      <c r="A16" s="165" t="s">
        <v>43</v>
      </c>
      <c r="B16" s="66">
        <v>-8875.2999999999993</v>
      </c>
      <c r="C16" s="66">
        <v>0</v>
      </c>
      <c r="D16" s="66">
        <v>0</v>
      </c>
      <c r="E16" s="66">
        <v>0</v>
      </c>
      <c r="F16" s="169" t="s">
        <v>45</v>
      </c>
      <c r="H16" s="244"/>
      <c r="I16" s="244"/>
      <c r="N16" s="41"/>
    </row>
    <row r="17" spans="1:14" s="4" customFormat="1" ht="15.75">
      <c r="A17" s="165" t="s">
        <v>130</v>
      </c>
      <c r="B17" s="66">
        <v>-442.13</v>
      </c>
      <c r="C17" s="66">
        <v>1680.1040312093628</v>
      </c>
      <c r="D17" s="66">
        <v>1867.402</v>
      </c>
      <c r="E17" s="68">
        <v>5941</v>
      </c>
      <c r="F17" s="169" t="s">
        <v>48</v>
      </c>
      <c r="H17" s="244"/>
      <c r="I17" s="244"/>
      <c r="N17" s="41"/>
    </row>
    <row r="18" spans="1:14" s="4" customFormat="1" ht="15.75">
      <c r="A18" s="165" t="s">
        <v>49</v>
      </c>
      <c r="B18" s="68">
        <v>131.30000000000001</v>
      </c>
      <c r="C18" s="66">
        <v>296.7</v>
      </c>
      <c r="D18" s="66">
        <v>203.2</v>
      </c>
      <c r="E18" s="68"/>
      <c r="F18" s="169" t="s">
        <v>51</v>
      </c>
      <c r="H18" s="244"/>
      <c r="I18" s="244"/>
      <c r="N18" s="41"/>
    </row>
    <row r="19" spans="1:14" s="4" customFormat="1" ht="15.75">
      <c r="A19" s="165" t="s">
        <v>52</v>
      </c>
      <c r="B19" s="68">
        <v>1055.631868131868</v>
      </c>
      <c r="C19" s="66">
        <v>773.90109890109886</v>
      </c>
      <c r="D19" s="66">
        <v>985.98901098901092</v>
      </c>
      <c r="E19" s="66">
        <v>985.98901098901092</v>
      </c>
      <c r="F19" s="169" t="s">
        <v>54</v>
      </c>
      <c r="H19" s="244"/>
      <c r="I19" s="244"/>
      <c r="N19" s="41"/>
    </row>
    <row r="20" spans="1:14" s="4" customFormat="1" ht="15.75">
      <c r="A20" s="165" t="s">
        <v>55</v>
      </c>
      <c r="B20" s="68">
        <v>632.01548444688456</v>
      </c>
      <c r="C20" s="66">
        <v>418.74995864962824</v>
      </c>
      <c r="D20" s="66">
        <v>300.53014546932127</v>
      </c>
      <c r="E20" s="66">
        <v>300.53014546932127</v>
      </c>
      <c r="F20" s="169" t="s">
        <v>57</v>
      </c>
      <c r="H20" s="244"/>
      <c r="I20" s="244"/>
      <c r="N20" s="41"/>
    </row>
    <row r="21" spans="1:14" s="4" customFormat="1" ht="15.75">
      <c r="A21" s="165" t="s">
        <v>58</v>
      </c>
      <c r="B21" s="68">
        <v>2510.8996892139503</v>
      </c>
      <c r="C21" s="66">
        <v>2610.18195685419</v>
      </c>
      <c r="D21" s="66">
        <v>2627.96</v>
      </c>
      <c r="E21" s="68">
        <v>2654</v>
      </c>
      <c r="F21" s="169" t="s">
        <v>60</v>
      </c>
      <c r="H21" s="244"/>
      <c r="I21" s="244"/>
      <c r="N21" s="41"/>
    </row>
    <row r="22" spans="1:14" s="4" customFormat="1" ht="15.75">
      <c r="A22" s="165" t="s">
        <v>61</v>
      </c>
      <c r="B22" s="68">
        <v>0</v>
      </c>
      <c r="C22" s="66">
        <v>0</v>
      </c>
      <c r="D22" s="66">
        <v>0</v>
      </c>
      <c r="E22" s="68">
        <v>0</v>
      </c>
      <c r="F22" s="169" t="s">
        <v>63</v>
      </c>
      <c r="H22" s="244"/>
      <c r="I22" s="244"/>
      <c r="N22" s="41"/>
    </row>
    <row r="23" spans="1:14" s="4" customFormat="1" ht="15.75">
      <c r="A23" s="165" t="s">
        <v>64</v>
      </c>
      <c r="B23" s="68">
        <v>5768.6</v>
      </c>
      <c r="C23" s="66">
        <v>8106.8</v>
      </c>
      <c r="D23" s="66">
        <v>7391.7</v>
      </c>
      <c r="E23" s="68">
        <v>8141</v>
      </c>
      <c r="F23" s="169" t="s">
        <v>66</v>
      </c>
      <c r="H23" s="244"/>
      <c r="I23" s="244"/>
      <c r="N23" s="41"/>
    </row>
    <row r="24" spans="1:14" s="4" customFormat="1" ht="15.75">
      <c r="A24" s="165" t="s">
        <v>67</v>
      </c>
      <c r="B24" s="68">
        <v>3408.0203013661103</v>
      </c>
      <c r="C24" s="66">
        <v>2157.1503139079177</v>
      </c>
      <c r="D24" s="66">
        <v>2651.4037966949109</v>
      </c>
      <c r="E24" s="68">
        <v>3544</v>
      </c>
      <c r="F24" s="169" t="s">
        <v>69</v>
      </c>
      <c r="H24" s="244"/>
      <c r="I24" s="244"/>
      <c r="N24" s="41"/>
    </row>
    <row r="25" spans="1:14" s="4" customFormat="1" ht="15.75">
      <c r="A25" s="165" t="s">
        <v>70</v>
      </c>
      <c r="B25" s="68">
        <v>501.55594661780805</v>
      </c>
      <c r="C25" s="66"/>
      <c r="D25" s="66"/>
      <c r="E25" s="68">
        <v>773</v>
      </c>
      <c r="F25" s="169" t="s">
        <v>73</v>
      </c>
      <c r="H25" s="244"/>
      <c r="I25" s="244"/>
      <c r="N25" s="41"/>
    </row>
    <row r="26" spans="1:14" s="4" customFormat="1" ht="16.5" thickBot="1">
      <c r="A26" s="166" t="s">
        <v>82</v>
      </c>
      <c r="B26" s="68">
        <v>-124.27499999999999</v>
      </c>
      <c r="C26" s="67">
        <v>0</v>
      </c>
      <c r="D26" s="67">
        <v>0</v>
      </c>
      <c r="E26" s="67">
        <v>0</v>
      </c>
      <c r="F26" s="170" t="s">
        <v>83</v>
      </c>
      <c r="H26" s="244"/>
      <c r="I26" s="244"/>
      <c r="N26" s="41"/>
    </row>
    <row r="27" spans="1:14" s="4" customFormat="1" ht="16.5" thickBot="1">
      <c r="A27" s="167" t="s">
        <v>215</v>
      </c>
      <c r="B27" s="171">
        <v>28659.384144063064</v>
      </c>
      <c r="C27" s="171">
        <v>35537.83</v>
      </c>
      <c r="D27" s="171">
        <v>48789.21</v>
      </c>
      <c r="E27" s="171"/>
      <c r="F27" s="172" t="s">
        <v>192</v>
      </c>
      <c r="H27" s="247"/>
      <c r="I27" s="247"/>
      <c r="N27" s="41"/>
    </row>
    <row r="28" spans="1:14" s="4" customFormat="1" ht="16.5" thickBot="1">
      <c r="A28" s="167" t="s">
        <v>158</v>
      </c>
      <c r="B28" s="171"/>
      <c r="C28" s="171">
        <v>1867532.7104072282</v>
      </c>
      <c r="D28" s="171">
        <v>1429807.4499971601</v>
      </c>
      <c r="E28" s="171"/>
      <c r="F28" s="173" t="s">
        <v>172</v>
      </c>
      <c r="H28" s="247"/>
      <c r="I28" s="247"/>
      <c r="N28" s="41"/>
    </row>
    <row r="29" spans="1:14" s="4" customFormat="1">
      <c r="A29" s="28" t="s">
        <v>216</v>
      </c>
      <c r="B29" s="286"/>
      <c r="C29" s="28"/>
      <c r="D29" s="41"/>
      <c r="E29" s="41"/>
      <c r="G29" s="41"/>
      <c r="H29" s="245"/>
      <c r="I29" s="245"/>
      <c r="J29" s="41"/>
      <c r="K29" s="41"/>
      <c r="L29" s="41"/>
      <c r="M29" s="41"/>
      <c r="N29" s="41"/>
    </row>
    <row r="30" spans="1:14" s="4" customFormat="1">
      <c r="A30" s="36" t="s">
        <v>131</v>
      </c>
      <c r="B30" s="287"/>
      <c r="C30" s="41"/>
      <c r="D30" s="41"/>
      <c r="E30" s="41"/>
      <c r="G30" s="41"/>
      <c r="H30" s="245"/>
      <c r="I30" s="245"/>
      <c r="J30" s="41"/>
      <c r="K30" s="41"/>
      <c r="L30" s="41"/>
      <c r="M30" s="41"/>
      <c r="N30" s="41"/>
    </row>
    <row r="31" spans="1:14" s="4" customFormat="1">
      <c r="A31" s="41"/>
      <c r="B31" s="287"/>
      <c r="C31" s="41"/>
      <c r="D31" s="41"/>
      <c r="E31" s="41"/>
      <c r="F31" s="41"/>
      <c r="G31" s="41"/>
      <c r="H31" s="245"/>
      <c r="I31" s="245"/>
      <c r="J31" s="41"/>
      <c r="K31" s="41"/>
      <c r="L31" s="41"/>
      <c r="M31" s="41"/>
      <c r="N31" s="41"/>
    </row>
    <row r="32" spans="1:14" s="4" customFormat="1">
      <c r="A32" s="41"/>
      <c r="B32" s="287"/>
      <c r="C32" s="41"/>
      <c r="D32" s="41"/>
      <c r="E32" s="41"/>
      <c r="F32" s="41"/>
      <c r="G32" s="41"/>
      <c r="H32" s="245"/>
      <c r="I32" s="245"/>
      <c r="J32" s="41"/>
      <c r="K32" s="41"/>
      <c r="L32" s="41"/>
      <c r="M32" s="41"/>
      <c r="N32" s="41"/>
    </row>
    <row r="33" spans="1:14" s="4" customFormat="1">
      <c r="A33" s="41"/>
      <c r="B33" s="287"/>
      <c r="C33" s="41"/>
      <c r="D33" s="41"/>
      <c r="E33" s="41"/>
      <c r="F33" s="41"/>
      <c r="G33" s="41"/>
      <c r="H33" s="245"/>
      <c r="I33" s="245"/>
      <c r="J33" s="41"/>
      <c r="K33" s="41"/>
      <c r="L33" s="41"/>
      <c r="M33" s="41"/>
      <c r="N33" s="41"/>
    </row>
    <row r="34" spans="1:14" s="4" customFormat="1">
      <c r="A34" s="41"/>
      <c r="B34" s="287"/>
      <c r="C34" s="41"/>
      <c r="D34" s="41"/>
      <c r="E34" s="41"/>
      <c r="F34" s="41"/>
      <c r="G34" s="41"/>
      <c r="H34" s="245"/>
      <c r="I34" s="245"/>
      <c r="J34" s="41"/>
      <c r="K34" s="41"/>
      <c r="L34" s="41"/>
      <c r="M34" s="41"/>
      <c r="N34" s="41"/>
    </row>
    <row r="35" spans="1:14" s="4" customFormat="1">
      <c r="A35" s="41"/>
      <c r="B35" s="287"/>
      <c r="C35" s="41"/>
      <c r="D35" s="41"/>
      <c r="E35" s="41"/>
      <c r="F35" s="41"/>
      <c r="G35" s="41"/>
      <c r="H35" s="245"/>
      <c r="I35" s="245"/>
      <c r="J35" s="41"/>
      <c r="K35" s="41"/>
      <c r="L35" s="41"/>
      <c r="M35" s="41"/>
      <c r="N35" s="41"/>
    </row>
    <row r="36" spans="1:14" s="4" customFormat="1">
      <c r="A36" s="41"/>
      <c r="B36" s="287"/>
      <c r="C36" s="41"/>
      <c r="D36" s="41"/>
      <c r="E36" s="41"/>
      <c r="F36" s="41"/>
      <c r="G36" s="41"/>
      <c r="H36" s="245"/>
      <c r="I36" s="245"/>
      <c r="J36" s="41"/>
      <c r="K36" s="41"/>
      <c r="L36" s="41"/>
      <c r="M36" s="41"/>
      <c r="N36" s="41"/>
    </row>
    <row r="37" spans="1:14" s="4" customFormat="1">
      <c r="A37" s="41"/>
      <c r="B37" s="287"/>
      <c r="C37" s="41"/>
      <c r="D37" s="41"/>
      <c r="E37" s="41"/>
      <c r="F37" s="41"/>
      <c r="G37" s="41"/>
      <c r="H37" s="245"/>
      <c r="I37" s="245"/>
      <c r="J37" s="41"/>
      <c r="K37" s="41"/>
      <c r="L37" s="41"/>
      <c r="M37" s="41"/>
      <c r="N37" s="41"/>
    </row>
    <row r="38" spans="1:14" s="4" customFormat="1" ht="12.75" customHeight="1">
      <c r="A38" s="41"/>
      <c r="B38" s="287"/>
      <c r="C38" s="41"/>
      <c r="D38" s="41"/>
      <c r="E38" s="41"/>
      <c r="F38" s="41"/>
      <c r="G38" s="41"/>
      <c r="H38" s="245"/>
      <c r="I38" s="245"/>
      <c r="J38" s="41"/>
      <c r="K38" s="41"/>
      <c r="L38" s="41"/>
      <c r="M38" s="41"/>
      <c r="N38" s="41"/>
    </row>
    <row r="39" spans="1:14" s="4" customFormat="1" hidden="1">
      <c r="A39" s="41"/>
      <c r="B39" s="287"/>
      <c r="C39" s="41"/>
      <c r="D39" s="41"/>
      <c r="E39" s="41"/>
      <c r="F39" s="41"/>
      <c r="G39" s="41"/>
      <c r="H39" s="245"/>
      <c r="I39" s="245"/>
      <c r="J39" s="41"/>
      <c r="K39" s="41"/>
      <c r="L39" s="41"/>
      <c r="M39" s="41"/>
      <c r="N39" s="41"/>
    </row>
    <row r="40" spans="1:14" s="4" customFormat="1" ht="33" customHeight="1">
      <c r="A40" s="375" t="s">
        <v>266</v>
      </c>
      <c r="B40" s="375"/>
      <c r="C40" s="375"/>
      <c r="D40" s="375"/>
      <c r="E40" s="375"/>
      <c r="F40" s="375"/>
      <c r="G40" s="37"/>
      <c r="H40" s="37"/>
      <c r="I40" s="37"/>
      <c r="J40" s="37"/>
      <c r="K40" s="37"/>
      <c r="L40" s="37"/>
      <c r="M40" s="37"/>
      <c r="N40" s="41"/>
    </row>
    <row r="41" spans="1:14" s="4" customFormat="1" ht="15.75" customHeight="1">
      <c r="A41" s="376" t="s">
        <v>267</v>
      </c>
      <c r="B41" s="376"/>
      <c r="C41" s="376"/>
      <c r="D41" s="376"/>
      <c r="E41" s="376"/>
      <c r="F41" s="376"/>
      <c r="G41" s="37"/>
      <c r="H41" s="37"/>
      <c r="I41" s="37"/>
      <c r="J41" s="37"/>
      <c r="K41" s="37"/>
      <c r="L41" s="37"/>
      <c r="M41" s="37"/>
      <c r="N41" s="41"/>
    </row>
    <row r="42" spans="1:14" s="4" customFormat="1" ht="15.75" customHeight="1" thickBot="1">
      <c r="A42" s="64" t="s">
        <v>161</v>
      </c>
      <c r="B42" s="288"/>
      <c r="C42" s="37"/>
      <c r="D42" s="37"/>
      <c r="E42" s="373" t="s">
        <v>118</v>
      </c>
      <c r="F42" s="373"/>
      <c r="G42" s="37"/>
      <c r="H42" s="37"/>
      <c r="I42" s="37"/>
      <c r="J42" s="37"/>
      <c r="K42" s="37"/>
      <c r="L42" s="37"/>
      <c r="M42" s="37"/>
      <c r="N42" s="41"/>
    </row>
    <row r="43" spans="1:14" s="4" customFormat="1" ht="30.75" customHeight="1" thickBot="1">
      <c r="A43" s="158" t="s">
        <v>129</v>
      </c>
      <c r="B43" s="283" t="s">
        <v>289</v>
      </c>
      <c r="C43" s="162">
        <v>2016</v>
      </c>
      <c r="D43" s="162">
        <v>2017</v>
      </c>
      <c r="E43" s="162">
        <v>2018</v>
      </c>
      <c r="F43" s="163" t="s">
        <v>4</v>
      </c>
      <c r="N43" s="41"/>
    </row>
    <row r="44" spans="1:14" s="4" customFormat="1" ht="15.75">
      <c r="A44" s="164" t="s">
        <v>6</v>
      </c>
      <c r="B44" s="68">
        <v>42.183098591549296</v>
      </c>
      <c r="C44" s="68">
        <v>3.23943661971831</v>
      </c>
      <c r="D44" s="68">
        <v>6.6197183098591559</v>
      </c>
      <c r="E44" s="68">
        <v>41.126760563399998</v>
      </c>
      <c r="F44" s="168" t="s">
        <v>9</v>
      </c>
      <c r="N44" s="41"/>
    </row>
    <row r="45" spans="1:14" s="4" customFormat="1" ht="15.75">
      <c r="A45" s="165" t="s">
        <v>10</v>
      </c>
      <c r="B45" s="68">
        <v>14213.75</v>
      </c>
      <c r="C45" s="66">
        <v>12963.924999999997</v>
      </c>
      <c r="D45" s="66">
        <v>13955.5</v>
      </c>
      <c r="E45" s="68">
        <v>15901.1129427793</v>
      </c>
      <c r="F45" s="169" t="s">
        <v>273</v>
      </c>
      <c r="N45" s="41"/>
    </row>
    <row r="46" spans="1:14" s="4" customFormat="1" ht="15.75">
      <c r="A46" s="165" t="s">
        <v>13</v>
      </c>
      <c r="B46" s="68">
        <v>1398.6702127659576</v>
      </c>
      <c r="C46" s="66">
        <v>228.98936170212764</v>
      </c>
      <c r="D46" s="66">
        <v>228.98936170212764</v>
      </c>
      <c r="E46" s="66">
        <v>228.98936170212764</v>
      </c>
      <c r="F46" s="169" t="s">
        <v>15</v>
      </c>
      <c r="N46" s="41"/>
    </row>
    <row r="47" spans="1:14" s="4" customFormat="1" ht="15.75">
      <c r="A47" s="165" t="s">
        <v>16</v>
      </c>
      <c r="B47" s="68">
        <v>26.445558099427998</v>
      </c>
      <c r="C47" s="66">
        <v>241.61636225384495</v>
      </c>
      <c r="D47" s="66">
        <v>57.451667234983518</v>
      </c>
      <c r="E47" s="68">
        <v>21.810003067</v>
      </c>
      <c r="F47" s="169" t="s">
        <v>18</v>
      </c>
      <c r="N47" s="41"/>
    </row>
    <row r="48" spans="1:14" s="4" customFormat="1" ht="15.75">
      <c r="A48" s="165" t="s">
        <v>19</v>
      </c>
      <c r="B48" s="68">
        <v>42.46057948236944</v>
      </c>
      <c r="C48" s="66">
        <v>46</v>
      </c>
      <c r="D48" s="66">
        <v>46</v>
      </c>
      <c r="E48" s="68">
        <v>879.6680586745</v>
      </c>
      <c r="F48" s="169" t="s">
        <v>21</v>
      </c>
      <c r="N48" s="41"/>
    </row>
    <row r="49" spans="1:14" s="4" customFormat="1" ht="15.75">
      <c r="A49" s="165" t="s">
        <v>152</v>
      </c>
      <c r="B49" s="284"/>
      <c r="C49" s="66"/>
      <c r="D49" s="66"/>
      <c r="E49" s="68"/>
      <c r="F49" s="169" t="s">
        <v>27</v>
      </c>
      <c r="N49" s="41"/>
    </row>
    <row r="50" spans="1:14" s="4" customFormat="1" ht="15.75">
      <c r="A50" s="165" t="s">
        <v>22</v>
      </c>
      <c r="B50" s="284"/>
      <c r="C50" s="66"/>
      <c r="D50" s="66"/>
      <c r="E50" s="68"/>
      <c r="F50" s="169" t="s">
        <v>25</v>
      </c>
      <c r="N50" s="41"/>
    </row>
    <row r="51" spans="1:14" s="4" customFormat="1" ht="15.75">
      <c r="A51" s="165" t="s">
        <v>28</v>
      </c>
      <c r="B51" s="68">
        <v>5393</v>
      </c>
      <c r="C51" s="66">
        <v>8936</v>
      </c>
      <c r="D51" s="66">
        <v>5625</v>
      </c>
      <c r="E51" s="68">
        <v>13185</v>
      </c>
      <c r="F51" s="169" t="s">
        <v>31</v>
      </c>
      <c r="N51" s="41"/>
    </row>
    <row r="52" spans="1:14" s="4" customFormat="1" ht="15.75">
      <c r="A52" s="165" t="s">
        <v>32</v>
      </c>
      <c r="B52" s="284"/>
      <c r="C52" s="66"/>
      <c r="D52" s="66"/>
      <c r="E52" s="68"/>
      <c r="F52" s="169" t="s">
        <v>35</v>
      </c>
      <c r="N52" s="41"/>
    </row>
    <row r="53" spans="1:14" s="4" customFormat="1" ht="15.75">
      <c r="A53" s="165" t="s">
        <v>36</v>
      </c>
      <c r="B53" s="284"/>
      <c r="C53" s="66"/>
      <c r="D53" s="66"/>
      <c r="E53" s="68"/>
      <c r="F53" s="169" t="s">
        <v>272</v>
      </c>
      <c r="N53" s="41"/>
    </row>
    <row r="54" spans="1:14" s="4" customFormat="1" ht="15.75">
      <c r="A54" s="165" t="s">
        <v>39</v>
      </c>
      <c r="B54" s="284"/>
      <c r="C54" s="66"/>
      <c r="D54" s="66"/>
      <c r="E54" s="68"/>
      <c r="F54" s="169" t="s">
        <v>110</v>
      </c>
      <c r="N54" s="41"/>
    </row>
    <row r="55" spans="1:14" s="4" customFormat="1" ht="15.75">
      <c r="A55" s="165" t="s">
        <v>43</v>
      </c>
      <c r="B55" s="68">
        <v>194.6</v>
      </c>
      <c r="C55" s="66">
        <v>304.3</v>
      </c>
      <c r="D55" s="66">
        <v>77.8</v>
      </c>
      <c r="E55" s="68">
        <v>194.2</v>
      </c>
      <c r="F55" s="169" t="s">
        <v>45</v>
      </c>
      <c r="N55" s="41"/>
    </row>
    <row r="56" spans="1:14" s="4" customFormat="1" ht="15.75">
      <c r="A56" s="165" t="s">
        <v>130</v>
      </c>
      <c r="B56" s="68">
        <v>846.55396618985696</v>
      </c>
      <c r="C56" s="66">
        <v>356.30689206762025</v>
      </c>
      <c r="D56" s="66">
        <v>396.02800000000002</v>
      </c>
      <c r="E56" s="68">
        <v>1115.5823567404</v>
      </c>
      <c r="F56" s="169" t="s">
        <v>48</v>
      </c>
      <c r="N56" s="41"/>
    </row>
    <row r="57" spans="1:14" s="4" customFormat="1" ht="15.75">
      <c r="A57" s="165" t="s">
        <v>49</v>
      </c>
      <c r="B57" s="68">
        <v>130.36259652334624</v>
      </c>
      <c r="C57" s="68">
        <v>29.190003553099999</v>
      </c>
      <c r="D57" s="68">
        <v>29.190003553099999</v>
      </c>
      <c r="E57" s="68">
        <v>29.190003553099999</v>
      </c>
      <c r="F57" s="169" t="s">
        <v>51</v>
      </c>
      <c r="N57" s="41"/>
    </row>
    <row r="58" spans="1:14" s="4" customFormat="1" ht="15.75">
      <c r="A58" s="165" t="s">
        <v>52</v>
      </c>
      <c r="B58" s="68">
        <v>5385.8516483516478</v>
      </c>
      <c r="C58" s="66">
        <v>7901.9230769230762</v>
      </c>
      <c r="D58" s="66">
        <v>1694.7802197802198</v>
      </c>
      <c r="E58" s="68">
        <v>4450.2747252747004</v>
      </c>
      <c r="F58" s="169" t="s">
        <v>54</v>
      </c>
      <c r="N58" s="41"/>
    </row>
    <row r="59" spans="1:14" s="4" customFormat="1" ht="15.75">
      <c r="A59" s="165" t="s">
        <v>55</v>
      </c>
      <c r="B59" s="68">
        <v>-2550.5686458943578</v>
      </c>
      <c r="C59" s="66">
        <v>4527.9324722677466</v>
      </c>
      <c r="D59" s="66">
        <v>8112.394915099525</v>
      </c>
      <c r="E59" s="66">
        <v>8112.394915099525</v>
      </c>
      <c r="F59" s="169" t="s">
        <v>57</v>
      </c>
      <c r="N59" s="41"/>
    </row>
    <row r="60" spans="1:14" s="4" customFormat="1" ht="15.75">
      <c r="A60" s="165" t="s">
        <v>58</v>
      </c>
      <c r="B60" s="68">
        <v>958.36857760983094</v>
      </c>
      <c r="C60" s="66">
        <v>641.90865137076378</v>
      </c>
      <c r="D60" s="66">
        <v>567.33299999999997</v>
      </c>
      <c r="E60" s="68">
        <v>437.85053303109999</v>
      </c>
      <c r="F60" s="169" t="s">
        <v>60</v>
      </c>
      <c r="N60" s="41"/>
    </row>
    <row r="61" spans="1:14" s="4" customFormat="1" ht="15.75">
      <c r="A61" s="165" t="s">
        <v>61</v>
      </c>
      <c r="B61" s="68">
        <v>235.89949999999999</v>
      </c>
      <c r="C61" s="66">
        <v>440</v>
      </c>
      <c r="D61" s="66">
        <v>110</v>
      </c>
      <c r="E61" s="68">
        <v>345.07173200979997</v>
      </c>
      <c r="F61" s="169" t="s">
        <v>63</v>
      </c>
      <c r="N61" s="41"/>
    </row>
    <row r="62" spans="1:14" s="4" customFormat="1" ht="15.75">
      <c r="A62" s="165" t="s">
        <v>64</v>
      </c>
      <c r="B62" s="68">
        <v>217.2</v>
      </c>
      <c r="C62" s="66">
        <v>206.6</v>
      </c>
      <c r="D62" s="66">
        <v>199</v>
      </c>
      <c r="E62" s="68">
        <v>405</v>
      </c>
      <c r="F62" s="169" t="s">
        <v>66</v>
      </c>
      <c r="N62" s="41"/>
    </row>
    <row r="63" spans="1:14" s="4" customFormat="1" ht="15.75">
      <c r="A63" s="165" t="s">
        <v>67</v>
      </c>
      <c r="B63" s="68">
        <v>544.81617258056349</v>
      </c>
      <c r="C63" s="66">
        <v>579.6598413026212</v>
      </c>
      <c r="D63" s="66">
        <v>960.3799037893416</v>
      </c>
      <c r="E63" s="68">
        <v>1032.8498879077999</v>
      </c>
      <c r="F63" s="169" t="s">
        <v>69</v>
      </c>
      <c r="N63" s="41"/>
    </row>
    <row r="64" spans="1:14" s="4" customFormat="1" ht="15.75">
      <c r="A64" s="165" t="s">
        <v>70</v>
      </c>
      <c r="B64" s="68">
        <v>13.9785</v>
      </c>
      <c r="C64" s="66">
        <v>1.0349999999999999</v>
      </c>
      <c r="D64" s="66">
        <v>9.6639999999999997</v>
      </c>
      <c r="E64" s="68">
        <v>4.7786666667000004</v>
      </c>
      <c r="F64" s="169" t="s">
        <v>73</v>
      </c>
      <c r="N64" s="41"/>
    </row>
    <row r="65" spans="1:14" s="4" customFormat="1" ht="16.5" thickBot="1">
      <c r="A65" s="165" t="s">
        <v>82</v>
      </c>
      <c r="B65" s="68">
        <v>8.0079999999999991</v>
      </c>
      <c r="C65" s="66">
        <v>0.78700000000000003</v>
      </c>
      <c r="D65" s="66">
        <v>5.601</v>
      </c>
      <c r="E65" s="68">
        <v>3.3312222222000001</v>
      </c>
      <c r="F65" s="169" t="s">
        <v>83</v>
      </c>
      <c r="N65" s="41"/>
    </row>
    <row r="66" spans="1:14" s="4" customFormat="1" ht="16.5" thickBot="1">
      <c r="A66" s="167" t="s">
        <v>215</v>
      </c>
      <c r="B66" s="285"/>
      <c r="C66" s="171">
        <f>SUM(C44:C65)</f>
        <v>37409.413098060621</v>
      </c>
      <c r="D66" s="171">
        <f>SUM(D44:D65)</f>
        <v>32081.731789469151</v>
      </c>
      <c r="E66" s="171">
        <f>SUM(E44:E65)</f>
        <v>46388.231169291663</v>
      </c>
      <c r="F66" s="172" t="s">
        <v>192</v>
      </c>
      <c r="N66" s="41"/>
    </row>
    <row r="67" spans="1:14" s="4" customFormat="1" ht="16.5" thickBot="1">
      <c r="A67" s="167" t="s">
        <v>158</v>
      </c>
      <c r="B67" s="285"/>
      <c r="C67" s="171">
        <v>1473283.2775245165</v>
      </c>
      <c r="D67" s="171">
        <v>1429972.1724006881</v>
      </c>
      <c r="E67" s="171">
        <v>1313769.6407333179</v>
      </c>
      <c r="F67" s="173" t="s">
        <v>172</v>
      </c>
      <c r="H67" s="55"/>
      <c r="I67" s="55"/>
      <c r="N67" s="41"/>
    </row>
    <row r="68" spans="1:14" s="4" customFormat="1">
      <c r="A68" s="28" t="s">
        <v>216</v>
      </c>
      <c r="B68" s="286"/>
      <c r="C68" s="28"/>
      <c r="D68" s="41"/>
      <c r="E68" s="41"/>
      <c r="G68" s="41"/>
      <c r="H68" s="245"/>
      <c r="I68" s="245"/>
      <c r="J68" s="41"/>
      <c r="K68" s="41"/>
      <c r="L68" s="41"/>
      <c r="M68" s="41"/>
      <c r="N68" s="41"/>
    </row>
    <row r="69" spans="1:14" s="4" customFormat="1">
      <c r="A69" s="36" t="s">
        <v>131</v>
      </c>
      <c r="B69" s="287"/>
      <c r="C69" s="41"/>
      <c r="D69" s="41"/>
      <c r="E69" s="41"/>
      <c r="G69" s="41"/>
      <c r="H69" s="245"/>
      <c r="I69" s="245"/>
      <c r="J69" s="41"/>
      <c r="K69" s="41"/>
      <c r="L69" s="41"/>
      <c r="M69" s="41"/>
      <c r="N69" s="41"/>
    </row>
    <row r="70" spans="1:14" s="4" customFormat="1">
      <c r="A70" s="41"/>
      <c r="B70" s="287"/>
      <c r="C70" s="41"/>
      <c r="D70" s="41"/>
      <c r="E70" s="41"/>
      <c r="G70" s="41"/>
      <c r="H70" s="245"/>
      <c r="I70" s="245"/>
      <c r="J70" s="41"/>
      <c r="K70" s="41"/>
      <c r="L70" s="41"/>
      <c r="M70" s="41"/>
      <c r="N70" s="41"/>
    </row>
    <row r="71" spans="1:14" s="4" customFormat="1" hidden="1">
      <c r="A71" s="41"/>
      <c r="B71" s="287"/>
      <c r="C71" s="41"/>
      <c r="D71" s="41"/>
      <c r="E71" s="41"/>
      <c r="F71" s="41"/>
      <c r="G71" s="41"/>
      <c r="H71" s="245"/>
      <c r="I71" s="245"/>
      <c r="J71" s="41"/>
      <c r="K71" s="41"/>
      <c r="L71" s="41"/>
      <c r="M71" s="41"/>
      <c r="N71" s="41"/>
    </row>
    <row r="72" spans="1:14" s="4" customFormat="1" ht="27.75" customHeight="1">
      <c r="A72" s="375" t="s">
        <v>268</v>
      </c>
      <c r="B72" s="375"/>
      <c r="C72" s="375"/>
      <c r="D72" s="375"/>
      <c r="E72" s="375"/>
      <c r="F72" s="37"/>
      <c r="G72" s="37"/>
      <c r="H72" s="37"/>
      <c r="I72" s="37"/>
      <c r="J72" s="37"/>
      <c r="K72" s="37"/>
      <c r="L72" s="37"/>
      <c r="M72" s="37"/>
      <c r="N72" s="41"/>
    </row>
    <row r="73" spans="1:14" s="4" customFormat="1" ht="16.5" customHeight="1">
      <c r="A73" s="376" t="s">
        <v>269</v>
      </c>
      <c r="B73" s="376"/>
      <c r="C73" s="376"/>
      <c r="D73" s="376"/>
      <c r="E73" s="376"/>
      <c r="F73" s="376"/>
      <c r="G73" s="37"/>
      <c r="H73" s="37"/>
      <c r="I73" s="37"/>
      <c r="J73" s="37"/>
      <c r="K73" s="37"/>
      <c r="L73" s="37"/>
      <c r="M73" s="37"/>
      <c r="N73" s="41"/>
    </row>
    <row r="74" spans="1:14" s="4" customFormat="1" ht="16.5" customHeight="1" thickBot="1">
      <c r="A74" s="55" t="s">
        <v>161</v>
      </c>
      <c r="B74" s="288"/>
      <c r="C74" s="37"/>
      <c r="D74" s="37"/>
      <c r="E74" s="373" t="s">
        <v>118</v>
      </c>
      <c r="F74" s="373"/>
      <c r="G74" s="37"/>
      <c r="H74" s="37"/>
      <c r="I74" s="37"/>
      <c r="J74" s="37"/>
      <c r="K74" s="37"/>
      <c r="L74" s="37"/>
      <c r="M74" s="37"/>
      <c r="N74" s="41"/>
    </row>
    <row r="75" spans="1:14" s="4" customFormat="1" ht="37.5" customHeight="1" thickBot="1">
      <c r="A75" s="158" t="s">
        <v>129</v>
      </c>
      <c r="B75" s="283" t="s">
        <v>289</v>
      </c>
      <c r="C75" s="162">
        <v>2016</v>
      </c>
      <c r="D75" s="162">
        <v>2017</v>
      </c>
      <c r="E75" s="162">
        <v>2018</v>
      </c>
      <c r="F75" s="163" t="s">
        <v>4</v>
      </c>
      <c r="H75" s="55"/>
      <c r="I75" s="55"/>
      <c r="N75" s="41"/>
    </row>
    <row r="76" spans="1:14" s="4" customFormat="1" ht="15.75">
      <c r="A76" s="164" t="s">
        <v>6</v>
      </c>
      <c r="B76" s="68">
        <v>29843.971126760545</v>
      </c>
      <c r="C76" s="68">
        <v>32162.507042253477</v>
      </c>
      <c r="D76" s="68">
        <v>33885.507042253477</v>
      </c>
      <c r="E76" s="68">
        <v>35109</v>
      </c>
      <c r="F76" s="168" t="s">
        <v>9</v>
      </c>
      <c r="H76" s="244"/>
      <c r="I76" s="244"/>
      <c r="N76" s="41"/>
    </row>
    <row r="77" spans="1:14" s="4" customFormat="1" ht="15.75">
      <c r="A77" s="165" t="s">
        <v>10</v>
      </c>
      <c r="B77" s="68">
        <v>105699.41989528714</v>
      </c>
      <c r="C77" s="66">
        <v>119579.6440760032</v>
      </c>
      <c r="D77" s="66">
        <v>129933.86750924571</v>
      </c>
      <c r="E77" s="68">
        <v>140319</v>
      </c>
      <c r="F77" s="169" t="s">
        <v>273</v>
      </c>
      <c r="H77" s="244"/>
      <c r="I77" s="244"/>
      <c r="N77" s="41"/>
    </row>
    <row r="78" spans="1:14" s="4" customFormat="1" ht="15.75">
      <c r="A78" s="165" t="s">
        <v>13</v>
      </c>
      <c r="B78" s="68">
        <v>25779.521276595744</v>
      </c>
      <c r="C78" s="66">
        <v>26055.319148936167</v>
      </c>
      <c r="D78" s="66">
        <v>26574.202127659573</v>
      </c>
      <c r="E78" s="68">
        <v>28997</v>
      </c>
      <c r="F78" s="169" t="s">
        <v>15</v>
      </c>
      <c r="H78" s="244"/>
      <c r="I78" s="244"/>
      <c r="N78" s="41"/>
    </row>
    <row r="79" spans="1:14" s="4" customFormat="1" ht="15.75">
      <c r="A79" s="165" t="s">
        <v>16</v>
      </c>
      <c r="B79" s="68">
        <v>31666.999599475908</v>
      </c>
      <c r="C79" s="66">
        <v>29288.126897259393</v>
      </c>
      <c r="D79" s="66">
        <v>28725.394501382787</v>
      </c>
      <c r="E79" s="68">
        <v>26792</v>
      </c>
      <c r="F79" s="169" t="s">
        <v>18</v>
      </c>
      <c r="H79" s="244"/>
      <c r="I79" s="244"/>
      <c r="N79" s="41"/>
    </row>
    <row r="80" spans="1:14" s="4" customFormat="1" ht="15.75">
      <c r="A80" s="165" t="s">
        <v>19</v>
      </c>
      <c r="B80" s="68">
        <v>26525.94640791932</v>
      </c>
      <c r="C80" s="66">
        <v>27871</v>
      </c>
      <c r="D80" s="66">
        <v>29053</v>
      </c>
      <c r="E80" s="68">
        <v>30602</v>
      </c>
      <c r="F80" s="169" t="s">
        <v>21</v>
      </c>
      <c r="H80" s="244"/>
      <c r="I80" s="244"/>
      <c r="N80" s="41"/>
    </row>
    <row r="81" spans="1:14" s="4" customFormat="1" ht="15.75">
      <c r="A81" s="165" t="s">
        <v>152</v>
      </c>
      <c r="B81" s="68"/>
      <c r="C81" s="66">
        <v>115.086</v>
      </c>
      <c r="D81" s="66">
        <v>123.694</v>
      </c>
      <c r="E81" s="68"/>
      <c r="F81" s="169" t="s">
        <v>27</v>
      </c>
      <c r="H81" s="244"/>
      <c r="I81" s="244"/>
      <c r="N81" s="41"/>
    </row>
    <row r="82" spans="1:14" s="4" customFormat="1" ht="15.75">
      <c r="A82" s="165" t="s">
        <v>22</v>
      </c>
      <c r="B82" s="68">
        <v>1567.4798165653838</v>
      </c>
      <c r="C82" s="66">
        <v>1789.4778302948459</v>
      </c>
      <c r="D82" s="66">
        <v>1954.4845824893091</v>
      </c>
      <c r="E82" s="68"/>
      <c r="F82" s="169" t="s">
        <v>25</v>
      </c>
      <c r="H82" s="244"/>
      <c r="I82" s="244"/>
      <c r="N82" s="41"/>
    </row>
    <row r="83" spans="1:14" s="4" customFormat="1" ht="15.75">
      <c r="A83" s="165" t="s">
        <v>28</v>
      </c>
      <c r="B83" s="68">
        <v>219979.30683333334</v>
      </c>
      <c r="C83" s="66">
        <v>231502.4</v>
      </c>
      <c r="D83" s="66">
        <v>232227.73333333334</v>
      </c>
      <c r="E83" s="68">
        <v>230786</v>
      </c>
      <c r="F83" s="169" t="s">
        <v>31</v>
      </c>
      <c r="H83" s="244"/>
      <c r="I83" s="244"/>
      <c r="N83" s="41"/>
    </row>
    <row r="84" spans="1:14" s="4" customFormat="1" ht="15.75">
      <c r="A84" s="165" t="s">
        <v>32</v>
      </c>
      <c r="B84" s="68">
        <v>23539.503011586232</v>
      </c>
      <c r="C84" s="66">
        <v>25467.457248637438</v>
      </c>
      <c r="D84" s="66">
        <v>26532.755730056113</v>
      </c>
      <c r="E84" s="68">
        <v>27669</v>
      </c>
      <c r="F84" s="169" t="s">
        <v>35</v>
      </c>
      <c r="H84" s="244"/>
      <c r="I84" s="244"/>
      <c r="N84" s="41"/>
    </row>
    <row r="85" spans="1:14" s="4" customFormat="1" ht="15.75">
      <c r="A85" s="165" t="s">
        <v>132</v>
      </c>
      <c r="B85" s="68">
        <v>10742.907999999999</v>
      </c>
      <c r="C85" s="66">
        <v>10742.907999999999</v>
      </c>
      <c r="D85" s="66">
        <v>10742.907999999999</v>
      </c>
      <c r="E85" s="68"/>
      <c r="F85" s="169" t="s">
        <v>272</v>
      </c>
      <c r="H85" s="244"/>
      <c r="I85" s="244"/>
      <c r="N85" s="41"/>
    </row>
    <row r="86" spans="1:14" s="4" customFormat="1" ht="15.75">
      <c r="A86" s="165" t="s">
        <v>39</v>
      </c>
      <c r="B86" s="68">
        <v>1446.02</v>
      </c>
      <c r="C86" s="66">
        <v>1931.52</v>
      </c>
      <c r="D86" s="66">
        <v>2315.52</v>
      </c>
      <c r="E86" s="68"/>
      <c r="F86" s="169" t="s">
        <v>110</v>
      </c>
      <c r="H86" s="244"/>
      <c r="I86" s="244"/>
      <c r="N86" s="41"/>
    </row>
    <row r="87" spans="1:14" s="4" customFormat="1" ht="15.75">
      <c r="A87" s="165" t="s">
        <v>43</v>
      </c>
      <c r="B87" s="68">
        <v>10128</v>
      </c>
      <c r="C87" s="66">
        <v>10128</v>
      </c>
      <c r="D87" s="66">
        <v>10128</v>
      </c>
      <c r="E87" s="68">
        <v>736</v>
      </c>
      <c r="F87" s="169" t="s">
        <v>45</v>
      </c>
      <c r="H87" s="244"/>
      <c r="I87" s="244"/>
      <c r="N87" s="41"/>
    </row>
    <row r="88" spans="1:14" s="4" customFormat="1" ht="15.75">
      <c r="A88" s="165" t="s">
        <v>130</v>
      </c>
      <c r="B88" s="68">
        <v>19794.199500000002</v>
      </c>
      <c r="C88" s="66">
        <v>20388.477999999999</v>
      </c>
      <c r="D88" s="66">
        <v>22255.88</v>
      </c>
      <c r="E88" s="68">
        <v>28207</v>
      </c>
      <c r="F88" s="169" t="s">
        <v>48</v>
      </c>
      <c r="H88" s="244"/>
      <c r="I88" s="244"/>
      <c r="N88" s="41"/>
    </row>
    <row r="89" spans="1:14" s="4" customFormat="1" ht="15.75">
      <c r="A89" s="165" t="s">
        <v>49</v>
      </c>
      <c r="B89" s="68">
        <v>2499</v>
      </c>
      <c r="C89" s="66">
        <v>2660</v>
      </c>
      <c r="D89" s="66">
        <v>2703</v>
      </c>
      <c r="E89" s="68"/>
      <c r="F89" s="169" t="s">
        <v>51</v>
      </c>
      <c r="H89" s="244"/>
      <c r="I89" s="244"/>
      <c r="N89" s="41"/>
    </row>
    <row r="90" spans="1:14" s="4" customFormat="1" ht="15.75">
      <c r="A90" s="165" t="s">
        <v>52</v>
      </c>
      <c r="B90" s="68">
        <v>32633.788500000002</v>
      </c>
      <c r="C90" s="66">
        <v>33943.129098901103</v>
      </c>
      <c r="D90" s="66">
        <v>34929.118109890114</v>
      </c>
      <c r="E90" s="68">
        <v>32743</v>
      </c>
      <c r="F90" s="169" t="s">
        <v>54</v>
      </c>
      <c r="H90" s="244"/>
      <c r="I90" s="244"/>
      <c r="N90" s="41"/>
    </row>
    <row r="91" spans="1:14" s="4" customFormat="1" ht="15.75">
      <c r="A91" s="165" t="s">
        <v>55</v>
      </c>
      <c r="B91" s="68">
        <v>15176.747065384028</v>
      </c>
      <c r="C91" s="66">
        <v>14968.273111219991</v>
      </c>
      <c r="D91" s="66">
        <v>15166.853753106874</v>
      </c>
      <c r="E91" s="68">
        <v>14742</v>
      </c>
      <c r="F91" s="169" t="s">
        <v>57</v>
      </c>
      <c r="H91" s="244"/>
      <c r="I91" s="244"/>
      <c r="N91" s="41"/>
    </row>
    <row r="92" spans="1:14" s="4" customFormat="1" ht="15.75">
      <c r="A92" s="165" t="s">
        <v>58</v>
      </c>
      <c r="B92" s="68">
        <v>57278.218670646333</v>
      </c>
      <c r="C92" s="66">
        <v>61065.003991792146</v>
      </c>
      <c r="D92" s="66">
        <v>63692.964</v>
      </c>
      <c r="E92" s="68">
        <v>66178</v>
      </c>
      <c r="F92" s="169" t="s">
        <v>60</v>
      </c>
      <c r="H92" s="244"/>
      <c r="I92" s="244"/>
      <c r="N92" s="41"/>
    </row>
    <row r="93" spans="1:14" s="4" customFormat="1" ht="15.75">
      <c r="A93" s="165" t="s">
        <v>61</v>
      </c>
      <c r="B93" s="68">
        <v>18461.897000000001</v>
      </c>
      <c r="C93" s="66">
        <v>18461.897000000001</v>
      </c>
      <c r="D93" s="66">
        <v>18461.897000000001</v>
      </c>
      <c r="E93" s="66">
        <v>18461.897000000001</v>
      </c>
      <c r="F93" s="169" t="s">
        <v>63</v>
      </c>
      <c r="H93" s="244"/>
      <c r="I93" s="244"/>
      <c r="N93" s="41"/>
    </row>
    <row r="94" spans="1:14" s="4" customFormat="1" ht="15.75">
      <c r="A94" s="165" t="s">
        <v>64</v>
      </c>
      <c r="B94" s="68">
        <v>90896</v>
      </c>
      <c r="C94" s="66">
        <v>102324</v>
      </c>
      <c r="D94" s="66">
        <v>109660</v>
      </c>
      <c r="E94" s="68">
        <v>116385</v>
      </c>
      <c r="F94" s="169" t="s">
        <v>66</v>
      </c>
      <c r="H94" s="244"/>
      <c r="I94" s="244"/>
      <c r="N94" s="41"/>
    </row>
    <row r="95" spans="1:14" s="4" customFormat="1" ht="15.75">
      <c r="A95" s="165" t="s">
        <v>67</v>
      </c>
      <c r="B95" s="68">
        <v>50431.280759951507</v>
      </c>
      <c r="C95" s="66">
        <v>54784.222344610978</v>
      </c>
      <c r="D95" s="66">
        <v>62663.788973930437</v>
      </c>
      <c r="E95" s="68">
        <v>64227</v>
      </c>
      <c r="F95" s="169" t="s">
        <v>69</v>
      </c>
      <c r="H95" s="244"/>
      <c r="I95" s="244"/>
      <c r="N95" s="41"/>
    </row>
    <row r="96" spans="1:14" s="4" customFormat="1" ht="15.75">
      <c r="A96" s="165" t="s">
        <v>70</v>
      </c>
      <c r="B96" s="68">
        <v>6227.3150000000005</v>
      </c>
      <c r="C96" s="66">
        <v>6749.55</v>
      </c>
      <c r="D96" s="66">
        <v>7079.1660000000002</v>
      </c>
      <c r="E96" s="68">
        <v>7408</v>
      </c>
      <c r="F96" s="169" t="s">
        <v>73</v>
      </c>
      <c r="H96" s="244"/>
      <c r="I96" s="244"/>
      <c r="N96" s="41"/>
    </row>
    <row r="97" spans="1:14" s="4" customFormat="1" ht="16.5" thickBot="1">
      <c r="A97" s="166" t="s">
        <v>82</v>
      </c>
      <c r="B97" s="68">
        <v>3433.7142000000003</v>
      </c>
      <c r="C97" s="67">
        <v>2864.9917</v>
      </c>
      <c r="D97" s="67">
        <v>2595.1417000000001</v>
      </c>
      <c r="E97" s="68">
        <v>2313</v>
      </c>
      <c r="F97" s="170" t="s">
        <v>83</v>
      </c>
      <c r="H97" s="244"/>
      <c r="I97" s="244"/>
      <c r="N97" s="41"/>
    </row>
    <row r="98" spans="1:14" s="4" customFormat="1" ht="16.5" thickBot="1">
      <c r="A98" s="167" t="s">
        <v>215</v>
      </c>
      <c r="B98" s="171">
        <f>SUM(B75:B97)</f>
        <v>783751.23666350543</v>
      </c>
      <c r="C98" s="171">
        <f>SUM(C75:C97)</f>
        <v>836858.99148990866</v>
      </c>
      <c r="D98" s="171">
        <f>SUM(D75:D97)</f>
        <v>873421.87636334787</v>
      </c>
      <c r="E98" s="171">
        <f>SUM(E75:E97)</f>
        <v>873692.897</v>
      </c>
      <c r="F98" s="172" t="s">
        <v>192</v>
      </c>
      <c r="H98" s="247"/>
      <c r="I98" s="247"/>
      <c r="N98" s="41"/>
    </row>
    <row r="99" spans="1:14" s="4" customFormat="1" ht="16.5" thickBot="1">
      <c r="A99" s="167" t="s">
        <v>158</v>
      </c>
      <c r="B99" s="285"/>
      <c r="C99" s="171">
        <v>27663090.863799501</v>
      </c>
      <c r="D99" s="171">
        <v>31524355.726652343</v>
      </c>
      <c r="E99" s="171">
        <v>32943943.329907961</v>
      </c>
      <c r="F99" s="173" t="s">
        <v>172</v>
      </c>
      <c r="H99" s="247"/>
      <c r="I99" s="247"/>
      <c r="N99" s="41"/>
    </row>
    <row r="100" spans="1:14" s="4" customFormat="1">
      <c r="A100" s="28" t="s">
        <v>216</v>
      </c>
      <c r="B100" s="286"/>
      <c r="C100" s="28"/>
      <c r="D100" s="41"/>
      <c r="E100" s="41"/>
      <c r="F100" s="41"/>
      <c r="G100" s="41"/>
      <c r="H100" s="245"/>
      <c r="I100" s="245"/>
      <c r="J100" s="41"/>
      <c r="K100" s="41"/>
      <c r="L100" s="41"/>
      <c r="M100" s="41"/>
      <c r="N100" s="41"/>
    </row>
    <row r="101" spans="1:14" s="4" customFormat="1">
      <c r="A101" s="36" t="s">
        <v>131</v>
      </c>
      <c r="B101" s="287"/>
      <c r="C101" s="41"/>
      <c r="D101" s="41"/>
      <c r="E101" s="41"/>
      <c r="F101" s="41"/>
      <c r="G101" s="41"/>
      <c r="H101" s="245"/>
      <c r="I101" s="245"/>
      <c r="J101" s="41"/>
      <c r="K101" s="41"/>
      <c r="L101" s="41"/>
      <c r="M101" s="41"/>
      <c r="N101" s="41"/>
    </row>
    <row r="102" spans="1:14" s="4" customFormat="1">
      <c r="A102" s="41"/>
      <c r="B102" s="287"/>
      <c r="C102" s="41"/>
      <c r="D102" s="41"/>
      <c r="E102" s="41"/>
      <c r="F102" s="41"/>
      <c r="G102" s="41"/>
      <c r="H102" s="245"/>
      <c r="I102" s="245"/>
      <c r="J102" s="41"/>
      <c r="K102" s="41"/>
      <c r="L102" s="41"/>
      <c r="M102" s="41"/>
      <c r="N102" s="41"/>
    </row>
    <row r="103" spans="1:14" s="4" customFormat="1">
      <c r="A103" s="41"/>
      <c r="B103" s="287"/>
      <c r="C103" s="41"/>
      <c r="D103" s="41"/>
      <c r="E103" s="41"/>
      <c r="F103" s="41"/>
      <c r="G103" s="41"/>
      <c r="H103" s="245"/>
      <c r="I103" s="245"/>
      <c r="J103" s="41"/>
      <c r="K103" s="41"/>
      <c r="L103" s="41"/>
      <c r="M103" s="41"/>
      <c r="N103" s="41"/>
    </row>
    <row r="104" spans="1:14" s="4" customFormat="1" ht="28.5" customHeight="1">
      <c r="A104" s="375" t="s">
        <v>270</v>
      </c>
      <c r="B104" s="375"/>
      <c r="C104" s="375"/>
      <c r="D104" s="375"/>
      <c r="E104" s="375"/>
      <c r="F104" s="375"/>
      <c r="G104" s="37"/>
      <c r="H104" s="37"/>
      <c r="I104" s="37"/>
      <c r="J104" s="37"/>
      <c r="K104" s="37"/>
      <c r="L104" s="37"/>
      <c r="M104" s="37"/>
      <c r="N104" s="41"/>
    </row>
    <row r="105" spans="1:14" s="4" customFormat="1" ht="15.75" customHeight="1">
      <c r="A105" s="376" t="s">
        <v>271</v>
      </c>
      <c r="B105" s="376"/>
      <c r="C105" s="376"/>
      <c r="D105" s="376"/>
      <c r="E105" s="376"/>
      <c r="F105" s="376"/>
      <c r="G105" s="37"/>
      <c r="H105" s="37"/>
      <c r="I105" s="37"/>
      <c r="J105" s="37"/>
      <c r="K105" s="37"/>
      <c r="L105" s="37"/>
      <c r="M105" s="37"/>
      <c r="N105" s="41"/>
    </row>
    <row r="106" spans="1:14" s="4" customFormat="1" ht="15.75" customHeight="1" thickBot="1">
      <c r="A106" s="55" t="s">
        <v>161</v>
      </c>
      <c r="B106" s="288"/>
      <c r="C106" s="37"/>
      <c r="D106" s="37"/>
      <c r="E106" s="373" t="s">
        <v>118</v>
      </c>
      <c r="F106" s="373"/>
      <c r="G106" s="37"/>
      <c r="H106" s="37"/>
      <c r="I106" s="37"/>
      <c r="J106" s="37"/>
      <c r="K106" s="37"/>
      <c r="L106" s="37"/>
      <c r="M106" s="37"/>
      <c r="N106" s="41"/>
    </row>
    <row r="107" spans="1:14" s="4" customFormat="1" ht="32.25" thickBot="1">
      <c r="A107" s="158" t="s">
        <v>129</v>
      </c>
      <c r="B107" s="283" t="s">
        <v>289</v>
      </c>
      <c r="C107" s="162">
        <v>2016</v>
      </c>
      <c r="D107" s="162">
        <v>2017</v>
      </c>
      <c r="E107" s="162">
        <v>2018</v>
      </c>
      <c r="F107" s="163" t="s">
        <v>4</v>
      </c>
      <c r="N107" s="41"/>
    </row>
    <row r="108" spans="1:14" s="4" customFormat="1" ht="15.75">
      <c r="A108" s="164" t="s">
        <v>6</v>
      </c>
      <c r="B108" s="68">
        <v>608.80281690140805</v>
      </c>
      <c r="C108" s="68">
        <v>612.53521126760472</v>
      </c>
      <c r="D108" s="68">
        <v>619.01408450704139</v>
      </c>
      <c r="E108" s="68">
        <v>611.40845056340004</v>
      </c>
      <c r="F108" s="168" t="s">
        <v>9</v>
      </c>
      <c r="N108" s="41"/>
    </row>
    <row r="109" spans="1:14" s="4" customFormat="1" ht="15.75">
      <c r="A109" s="165" t="s">
        <v>10</v>
      </c>
      <c r="B109" s="68">
        <v>89184.038</v>
      </c>
      <c r="C109" s="66">
        <v>110493.76300000001</v>
      </c>
      <c r="D109" s="66">
        <v>124449.26300000001</v>
      </c>
      <c r="E109" s="68">
        <v>139528.55499989999</v>
      </c>
      <c r="F109" s="169" t="s">
        <v>273</v>
      </c>
      <c r="N109" s="41"/>
    </row>
    <row r="110" spans="1:14" s="4" customFormat="1" ht="15.75">
      <c r="A110" s="165" t="s">
        <v>13</v>
      </c>
      <c r="B110" s="68">
        <v>18288.829787234041</v>
      </c>
      <c r="C110" s="66">
        <v>19004.255319148939</v>
      </c>
      <c r="D110" s="66">
        <v>19233.244680851065</v>
      </c>
      <c r="E110" s="68">
        <v>19344.414893616999</v>
      </c>
      <c r="F110" s="169" t="s">
        <v>15</v>
      </c>
      <c r="N110" s="41"/>
    </row>
    <row r="111" spans="1:14" s="4" customFormat="1" ht="15.75">
      <c r="A111" s="165" t="s">
        <v>16</v>
      </c>
      <c r="B111" s="68">
        <v>288.84931398655283</v>
      </c>
      <c r="C111" s="66">
        <v>463.89328316730081</v>
      </c>
      <c r="D111" s="66">
        <v>497.80380673499263</v>
      </c>
      <c r="E111" s="68">
        <v>453.51322468609999</v>
      </c>
      <c r="F111" s="169" t="s">
        <v>18</v>
      </c>
      <c r="N111" s="41"/>
    </row>
    <row r="112" spans="1:14" s="4" customFormat="1" ht="15.75">
      <c r="A112" s="165" t="s">
        <v>19</v>
      </c>
      <c r="B112" s="68">
        <v>1769.9597798815771</v>
      </c>
      <c r="C112" s="66">
        <v>1868</v>
      </c>
      <c r="D112" s="66">
        <v>1893</v>
      </c>
      <c r="E112" s="68">
        <v>2739.0231832449999</v>
      </c>
      <c r="F112" s="169" t="s">
        <v>21</v>
      </c>
      <c r="N112" s="41"/>
    </row>
    <row r="113" spans="1:14" s="4" customFormat="1" ht="15.75">
      <c r="A113" s="165" t="s">
        <v>152</v>
      </c>
      <c r="B113" s="284"/>
      <c r="C113" s="66"/>
      <c r="D113" s="66"/>
      <c r="E113" s="68"/>
      <c r="F113" s="169" t="s">
        <v>27</v>
      </c>
      <c r="N113" s="41"/>
    </row>
    <row r="114" spans="1:14" s="4" customFormat="1" ht="15.75">
      <c r="A114" s="165" t="s">
        <v>22</v>
      </c>
      <c r="B114" s="284"/>
      <c r="C114" s="66"/>
      <c r="D114" s="66"/>
      <c r="E114" s="68"/>
      <c r="F114" s="169" t="s">
        <v>25</v>
      </c>
      <c r="N114" s="41"/>
    </row>
    <row r="115" spans="1:14" s="4" customFormat="1" ht="15.75">
      <c r="A115" s="165" t="s">
        <v>28</v>
      </c>
      <c r="B115" s="68">
        <v>53909.641666666663</v>
      </c>
      <c r="C115" s="66">
        <v>73972.800000000003</v>
      </c>
      <c r="D115" s="66">
        <v>79597.600000000006</v>
      </c>
      <c r="E115" s="68">
        <v>105063.32757429359</v>
      </c>
      <c r="F115" s="169" t="s">
        <v>31</v>
      </c>
      <c r="N115" s="41"/>
    </row>
    <row r="116" spans="1:14" s="4" customFormat="1" ht="15.75">
      <c r="A116" s="165" t="s">
        <v>32</v>
      </c>
      <c r="B116" s="68"/>
      <c r="C116" s="66"/>
      <c r="D116" s="66"/>
      <c r="E116" s="68"/>
      <c r="F116" s="169" t="s">
        <v>35</v>
      </c>
      <c r="N116" s="41"/>
    </row>
    <row r="117" spans="1:14" s="4" customFormat="1" ht="15.75">
      <c r="A117" s="165" t="s">
        <v>36</v>
      </c>
      <c r="B117" s="68">
        <v>5</v>
      </c>
      <c r="C117" s="66"/>
      <c r="D117" s="66"/>
      <c r="E117" s="68">
        <v>5</v>
      </c>
      <c r="F117" s="169" t="s">
        <v>272</v>
      </c>
      <c r="N117" s="41"/>
    </row>
    <row r="118" spans="1:14" s="4" customFormat="1" ht="15.75">
      <c r="A118" s="165" t="s">
        <v>39</v>
      </c>
      <c r="B118" s="284"/>
      <c r="C118" s="66"/>
      <c r="D118" s="66"/>
      <c r="E118" s="68"/>
      <c r="F118" s="169" t="s">
        <v>110</v>
      </c>
      <c r="N118" s="41"/>
    </row>
    <row r="119" spans="1:14" s="4" customFormat="1" ht="15.75">
      <c r="A119" s="165" t="s">
        <v>43</v>
      </c>
      <c r="B119" s="68">
        <v>2029.9499999999998</v>
      </c>
      <c r="C119" s="66">
        <v>2408.1</v>
      </c>
      <c r="D119" s="66">
        <v>2485.9</v>
      </c>
      <c r="E119" s="68">
        <v>2674.3</v>
      </c>
      <c r="F119" s="169" t="s">
        <v>45</v>
      </c>
      <c r="N119" s="41"/>
    </row>
    <row r="120" spans="1:14" s="4" customFormat="1" ht="15.75">
      <c r="A120" s="165" t="s">
        <v>130</v>
      </c>
      <c r="B120" s="68">
        <v>7361.3029999999999</v>
      </c>
      <c r="C120" s="66">
        <v>7885.36</v>
      </c>
      <c r="D120" s="66">
        <v>8281.3880000000008</v>
      </c>
      <c r="E120" s="68">
        <v>10876.216</v>
      </c>
      <c r="F120" s="169" t="s">
        <v>48</v>
      </c>
      <c r="N120" s="41"/>
    </row>
    <row r="121" spans="1:14" s="4" customFormat="1" ht="15.75">
      <c r="A121" s="165" t="s">
        <v>49</v>
      </c>
      <c r="B121" s="68">
        <v>401.4</v>
      </c>
      <c r="C121" s="66">
        <v>400</v>
      </c>
      <c r="D121" s="66">
        <v>422</v>
      </c>
      <c r="E121" s="68">
        <v>325</v>
      </c>
      <c r="F121" s="169" t="s">
        <v>51</v>
      </c>
      <c r="N121" s="41"/>
    </row>
    <row r="122" spans="1:14" s="4" customFormat="1" ht="15.75">
      <c r="A122" s="165" t="s">
        <v>52</v>
      </c>
      <c r="B122" s="68">
        <v>41275.057000000001</v>
      </c>
      <c r="C122" s="66">
        <v>51188.656076923078</v>
      </c>
      <c r="D122" s="66">
        <v>52883.436296703301</v>
      </c>
      <c r="E122" s="68">
        <v>40329.670329670298</v>
      </c>
      <c r="F122" s="169" t="s">
        <v>54</v>
      </c>
      <c r="N122" s="41"/>
    </row>
    <row r="123" spans="1:14" s="4" customFormat="1" ht="15.75">
      <c r="A123" s="165" t="s">
        <v>55</v>
      </c>
      <c r="B123" s="68">
        <v>32934.84433594381</v>
      </c>
      <c r="C123" s="66">
        <v>30227.982671892856</v>
      </c>
      <c r="D123" s="66">
        <v>30623.964563380279</v>
      </c>
      <c r="E123" s="68">
        <v>32816.653905452098</v>
      </c>
      <c r="F123" s="169" t="s">
        <v>57</v>
      </c>
      <c r="N123" s="41"/>
    </row>
    <row r="124" spans="1:14" s="4" customFormat="1" ht="15.75">
      <c r="A124" s="165" t="s">
        <v>58</v>
      </c>
      <c r="B124" s="68">
        <v>12360.297201753947</v>
      </c>
      <c r="C124" s="66">
        <v>13333.063904379324</v>
      </c>
      <c r="D124" s="66">
        <v>13900.397000000001</v>
      </c>
      <c r="E124" s="68">
        <v>15608.0854618878</v>
      </c>
      <c r="F124" s="169" t="s">
        <v>60</v>
      </c>
      <c r="N124" s="41"/>
    </row>
    <row r="125" spans="1:14" s="4" customFormat="1" ht="15.75">
      <c r="A125" s="165" t="s">
        <v>64</v>
      </c>
      <c r="B125" s="68">
        <v>19535.266499999998</v>
      </c>
      <c r="C125" s="66">
        <v>7227</v>
      </c>
      <c r="D125" s="66">
        <v>7426</v>
      </c>
      <c r="E125" s="68">
        <v>7750</v>
      </c>
      <c r="F125" s="169" t="s">
        <v>66</v>
      </c>
      <c r="N125" s="41"/>
    </row>
    <row r="126" spans="1:14" s="4" customFormat="1" ht="15.75">
      <c r="A126" s="165" t="s">
        <v>67</v>
      </c>
      <c r="B126" s="68">
        <v>6929.5</v>
      </c>
      <c r="C126" s="66">
        <v>5203.3478605388273</v>
      </c>
      <c r="D126" s="66">
        <v>5891.5691763979521</v>
      </c>
      <c r="E126" s="68">
        <v>5418.2168783650004</v>
      </c>
      <c r="F126" s="169" t="s">
        <v>69</v>
      </c>
      <c r="N126" s="41"/>
    </row>
    <row r="127" spans="1:14" s="4" customFormat="1" ht="15.75">
      <c r="A127" s="165" t="s">
        <v>70</v>
      </c>
      <c r="B127" s="68">
        <v>4372.1354074758538</v>
      </c>
      <c r="C127" s="66">
        <v>74.694999999999993</v>
      </c>
      <c r="D127" s="66">
        <v>84.358999999999995</v>
      </c>
      <c r="E127" s="68">
        <v>87.995999999999995</v>
      </c>
      <c r="F127" s="169" t="s">
        <v>73</v>
      </c>
      <c r="N127" s="41"/>
    </row>
    <row r="128" spans="1:14" s="4" customFormat="1" ht="16.5" thickBot="1">
      <c r="A128" s="165" t="s">
        <v>82</v>
      </c>
      <c r="B128" s="68">
        <v>73.554000000000002</v>
      </c>
      <c r="C128" s="66">
        <v>659.73599999999999</v>
      </c>
      <c r="D128" s="66">
        <v>665.33699999999999</v>
      </c>
      <c r="E128" s="68">
        <v>668.94266666670001</v>
      </c>
      <c r="F128" s="169" t="s">
        <v>83</v>
      </c>
      <c r="N128" s="41"/>
    </row>
    <row r="129" spans="1:14" s="4" customFormat="1" ht="16.5" thickBot="1">
      <c r="A129" s="167" t="s">
        <v>215</v>
      </c>
      <c r="B129" s="171">
        <v>656.7355</v>
      </c>
      <c r="C129" s="171">
        <f>SUM(C108:C128)</f>
        <v>325023.18832731788</v>
      </c>
      <c r="D129" s="171">
        <f>SUM(D108:D128)</f>
        <v>348954.27660857461</v>
      </c>
      <c r="E129" s="171">
        <f>SUM(E108:E128)</f>
        <v>384300.32356834708</v>
      </c>
      <c r="F129" s="172" t="s">
        <v>192</v>
      </c>
      <c r="N129" s="41"/>
    </row>
    <row r="130" spans="1:14" s="4" customFormat="1" ht="16.5" thickBot="1">
      <c r="A130" s="167" t="s">
        <v>158</v>
      </c>
      <c r="B130" s="285"/>
      <c r="C130" s="171">
        <v>27663090.863799501</v>
      </c>
      <c r="D130" s="171">
        <v>31524355.726652343</v>
      </c>
      <c r="E130" s="171">
        <v>31507548.62866471</v>
      </c>
      <c r="F130" s="172" t="s">
        <v>172</v>
      </c>
      <c r="N130" s="41"/>
    </row>
    <row r="131" spans="1:14" s="4" customFormat="1">
      <c r="A131" s="28" t="s">
        <v>216</v>
      </c>
      <c r="B131" s="286"/>
      <c r="C131" s="28"/>
      <c r="D131" s="41"/>
      <c r="E131" s="41"/>
      <c r="G131" s="41"/>
      <c r="H131" s="245"/>
      <c r="I131" s="245"/>
      <c r="J131" s="41"/>
      <c r="K131" s="41"/>
      <c r="L131" s="41"/>
      <c r="M131" s="41"/>
      <c r="N131" s="41"/>
    </row>
    <row r="132" spans="1:14" s="4" customFormat="1">
      <c r="A132" s="36" t="s">
        <v>131</v>
      </c>
      <c r="B132" s="287"/>
      <c r="C132" s="41"/>
      <c r="D132" s="41"/>
      <c r="E132" s="41"/>
      <c r="G132" s="41"/>
      <c r="H132" s="245"/>
      <c r="I132" s="245"/>
      <c r="J132" s="41"/>
      <c r="K132" s="41"/>
      <c r="L132" s="41"/>
      <c r="M132" s="41"/>
      <c r="N132" s="41"/>
    </row>
    <row r="133" spans="1:14">
      <c r="H133" s="55"/>
      <c r="I133" s="55"/>
    </row>
    <row r="134" spans="1:14">
      <c r="H134" s="246"/>
      <c r="I134" s="55"/>
    </row>
    <row r="135" spans="1:14">
      <c r="H135" s="246"/>
      <c r="I135" s="246"/>
    </row>
    <row r="136" spans="1:14">
      <c r="H136" s="246"/>
      <c r="I136" s="246"/>
    </row>
    <row r="137" spans="1:14">
      <c r="H137" s="246"/>
      <c r="I137" s="246"/>
    </row>
    <row r="138" spans="1:14">
      <c r="H138" s="246"/>
      <c r="I138" s="246"/>
    </row>
    <row r="139" spans="1:14">
      <c r="H139" s="246"/>
      <c r="I139" s="246"/>
    </row>
    <row r="140" spans="1:14">
      <c r="H140" s="246"/>
      <c r="I140" s="246"/>
    </row>
    <row r="141" spans="1:14">
      <c r="H141" s="246"/>
      <c r="I141" s="246"/>
    </row>
    <row r="142" spans="1:14">
      <c r="H142" s="246"/>
      <c r="I142" s="246"/>
    </row>
    <row r="143" spans="1:14">
      <c r="H143" s="246"/>
      <c r="I143" s="246"/>
    </row>
    <row r="144" spans="1:14">
      <c r="H144" s="246"/>
      <c r="I144" s="246"/>
    </row>
    <row r="145" spans="8:9">
      <c r="H145" s="246"/>
      <c r="I145" s="246"/>
    </row>
    <row r="146" spans="8:9">
      <c r="H146" s="246"/>
      <c r="I146" s="246"/>
    </row>
    <row r="147" spans="8:9">
      <c r="H147" s="246"/>
      <c r="I147" s="246"/>
    </row>
    <row r="148" spans="8:9">
      <c r="H148" s="246"/>
      <c r="I148" s="246"/>
    </row>
    <row r="149" spans="8:9">
      <c r="H149" s="246"/>
      <c r="I149" s="246"/>
    </row>
    <row r="150" spans="8:9">
      <c r="H150" s="246"/>
      <c r="I150" s="246"/>
    </row>
    <row r="151" spans="8:9">
      <c r="H151" s="246"/>
      <c r="I151" s="246"/>
    </row>
    <row r="152" spans="8:9">
      <c r="H152" s="246"/>
      <c r="I152" s="246"/>
    </row>
    <row r="153" spans="8:9">
      <c r="H153" s="246"/>
      <c r="I153" s="246"/>
    </row>
    <row r="154" spans="8:9">
      <c r="H154" s="246"/>
      <c r="I154" s="246"/>
    </row>
    <row r="155" spans="8:9">
      <c r="H155" s="246"/>
      <c r="I155" s="246"/>
    </row>
    <row r="156" spans="8:9">
      <c r="H156" s="246"/>
      <c r="I156" s="246"/>
    </row>
    <row r="157" spans="8:9">
      <c r="H157" s="246"/>
      <c r="I157" s="246"/>
    </row>
    <row r="158" spans="8:9">
      <c r="H158" s="246"/>
      <c r="I158" s="246"/>
    </row>
    <row r="159" spans="8:9">
      <c r="H159" s="246"/>
      <c r="I159" s="246"/>
    </row>
    <row r="160" spans="8:9">
      <c r="H160" s="246"/>
      <c r="I160" s="246"/>
    </row>
    <row r="161" spans="8:9">
      <c r="H161" s="246"/>
      <c r="I161" s="246"/>
    </row>
    <row r="162" spans="8:9">
      <c r="H162" s="246"/>
      <c r="I162" s="246"/>
    </row>
    <row r="163" spans="8:9">
      <c r="H163" s="246"/>
      <c r="I163" s="246"/>
    </row>
    <row r="164" spans="8:9">
      <c r="H164" s="246"/>
      <c r="I164" s="246"/>
    </row>
    <row r="165" spans="8:9">
      <c r="H165" s="246"/>
      <c r="I165" s="246"/>
    </row>
    <row r="166" spans="8:9">
      <c r="H166" s="246"/>
      <c r="I166" s="246"/>
    </row>
    <row r="167" spans="8:9">
      <c r="H167" s="246"/>
      <c r="I167" s="246"/>
    </row>
    <row r="168" spans="8:9">
      <c r="H168" s="246"/>
      <c r="I168" s="246"/>
    </row>
    <row r="169" spans="8:9">
      <c r="H169" s="246"/>
      <c r="I169" s="246"/>
    </row>
    <row r="170" spans="8:9">
      <c r="H170" s="246"/>
      <c r="I170" s="246"/>
    </row>
    <row r="171" spans="8:9">
      <c r="H171" s="246"/>
      <c r="I171" s="246"/>
    </row>
    <row r="172" spans="8:9">
      <c r="H172" s="246"/>
      <c r="I172" s="246"/>
    </row>
    <row r="173" spans="8:9">
      <c r="H173" s="246"/>
      <c r="I173" s="246"/>
    </row>
    <row r="174" spans="8:9">
      <c r="H174" s="246"/>
      <c r="I174" s="246"/>
    </row>
    <row r="175" spans="8:9">
      <c r="H175" s="246"/>
      <c r="I175" s="246"/>
    </row>
    <row r="176" spans="8:9">
      <c r="H176" s="246"/>
      <c r="I176" s="246"/>
    </row>
    <row r="177" spans="8:9">
      <c r="H177" s="246"/>
      <c r="I177" s="246"/>
    </row>
    <row r="178" spans="8:9">
      <c r="H178" s="246"/>
      <c r="I178" s="246"/>
    </row>
    <row r="179" spans="8:9">
      <c r="H179" s="246"/>
      <c r="I179" s="246"/>
    </row>
    <row r="180" spans="8:9">
      <c r="H180" s="246"/>
      <c r="I180" s="246"/>
    </row>
    <row r="181" spans="8:9">
      <c r="H181" s="246"/>
      <c r="I181" s="246"/>
    </row>
    <row r="182" spans="8:9">
      <c r="H182" s="246"/>
      <c r="I182" s="246"/>
    </row>
    <row r="183" spans="8:9">
      <c r="H183" s="246"/>
      <c r="I183" s="246"/>
    </row>
    <row r="184" spans="8:9">
      <c r="H184" s="246"/>
      <c r="I184" s="246"/>
    </row>
    <row r="185" spans="8:9">
      <c r="H185" s="246"/>
      <c r="I185" s="246"/>
    </row>
    <row r="186" spans="8:9">
      <c r="H186" s="246"/>
      <c r="I186" s="246"/>
    </row>
    <row r="187" spans="8:9">
      <c r="H187" s="246"/>
      <c r="I187" s="246"/>
    </row>
    <row r="188" spans="8:9">
      <c r="H188" s="246"/>
      <c r="I188" s="246"/>
    </row>
    <row r="189" spans="8:9">
      <c r="H189" s="246"/>
      <c r="I189" s="246"/>
    </row>
    <row r="190" spans="8:9">
      <c r="H190" s="246"/>
      <c r="I190" s="246"/>
    </row>
    <row r="191" spans="8:9">
      <c r="H191" s="246"/>
      <c r="I191" s="246"/>
    </row>
    <row r="192" spans="8:9">
      <c r="H192" s="246"/>
      <c r="I192" s="246"/>
    </row>
    <row r="193" spans="8:9">
      <c r="H193" s="246"/>
      <c r="I193" s="246"/>
    </row>
    <row r="194" spans="8:9">
      <c r="H194" s="246"/>
      <c r="I194" s="246"/>
    </row>
    <row r="195" spans="8:9">
      <c r="H195" s="246"/>
      <c r="I195" s="246"/>
    </row>
    <row r="196" spans="8:9">
      <c r="H196" s="246"/>
      <c r="I196" s="246"/>
    </row>
    <row r="197" spans="8:9">
      <c r="H197" s="246"/>
      <c r="I197" s="246"/>
    </row>
    <row r="198" spans="8:9">
      <c r="H198" s="246"/>
      <c r="I198" s="246"/>
    </row>
    <row r="199" spans="8:9">
      <c r="H199" s="246"/>
      <c r="I199" s="246"/>
    </row>
    <row r="200" spans="8:9">
      <c r="H200" s="246"/>
      <c r="I200" s="246"/>
    </row>
    <row r="201" spans="8:9">
      <c r="H201" s="246"/>
      <c r="I201" s="246"/>
    </row>
    <row r="202" spans="8:9">
      <c r="H202" s="246"/>
      <c r="I202" s="246"/>
    </row>
    <row r="203" spans="8:9">
      <c r="H203" s="246"/>
      <c r="I203" s="246"/>
    </row>
    <row r="204" spans="8:9">
      <c r="H204" s="246"/>
      <c r="I204" s="246"/>
    </row>
    <row r="205" spans="8:9">
      <c r="H205" s="246"/>
      <c r="I205" s="246"/>
    </row>
    <row r="206" spans="8:9">
      <c r="H206" s="246"/>
      <c r="I206" s="246"/>
    </row>
    <row r="207" spans="8:9">
      <c r="H207" s="246"/>
      <c r="I207" s="246"/>
    </row>
    <row r="208" spans="8:9">
      <c r="H208" s="246"/>
      <c r="I208" s="246"/>
    </row>
    <row r="209" spans="8:9">
      <c r="H209" s="246"/>
      <c r="I209" s="246"/>
    </row>
    <row r="210" spans="8:9">
      <c r="H210" s="246"/>
      <c r="I210" s="246"/>
    </row>
    <row r="211" spans="8:9">
      <c r="H211" s="246"/>
      <c r="I211" s="246"/>
    </row>
    <row r="212" spans="8:9">
      <c r="H212" s="246"/>
      <c r="I212" s="246"/>
    </row>
    <row r="213" spans="8:9">
      <c r="H213" s="246"/>
      <c r="I213" s="246"/>
    </row>
    <row r="214" spans="8:9">
      <c r="H214" s="246"/>
      <c r="I214" s="246"/>
    </row>
    <row r="215" spans="8:9">
      <c r="H215" s="246"/>
      <c r="I215" s="246"/>
    </row>
    <row r="216" spans="8:9">
      <c r="H216" s="246"/>
      <c r="I216" s="246"/>
    </row>
    <row r="217" spans="8:9">
      <c r="H217" s="246"/>
      <c r="I217" s="246"/>
    </row>
    <row r="218" spans="8:9">
      <c r="H218" s="246"/>
      <c r="I218" s="246"/>
    </row>
    <row r="219" spans="8:9">
      <c r="H219" s="246"/>
      <c r="I219" s="246"/>
    </row>
    <row r="220" spans="8:9">
      <c r="H220" s="246"/>
      <c r="I220" s="246"/>
    </row>
    <row r="221" spans="8:9">
      <c r="H221" s="246"/>
      <c r="I221" s="246"/>
    </row>
    <row r="222" spans="8:9">
      <c r="H222" s="246"/>
      <c r="I222" s="246"/>
    </row>
    <row r="223" spans="8:9">
      <c r="H223" s="246"/>
      <c r="I223" s="246"/>
    </row>
    <row r="224" spans="8:9">
      <c r="H224" s="246"/>
      <c r="I224" s="246"/>
    </row>
    <row r="225" spans="8:9">
      <c r="H225" s="246"/>
      <c r="I225" s="246"/>
    </row>
    <row r="226" spans="8:9">
      <c r="H226" s="246"/>
      <c r="I226" s="246"/>
    </row>
    <row r="227" spans="8:9">
      <c r="H227" s="246"/>
      <c r="I227" s="246"/>
    </row>
  </sheetData>
  <mergeCells count="12">
    <mergeCell ref="E106:F106"/>
    <mergeCell ref="A2:F2"/>
    <mergeCell ref="A1:F1"/>
    <mergeCell ref="A40:F40"/>
    <mergeCell ref="A41:F41"/>
    <mergeCell ref="A73:F73"/>
    <mergeCell ref="A104:F104"/>
    <mergeCell ref="A105:F105"/>
    <mergeCell ref="A72:E72"/>
    <mergeCell ref="E3:F3"/>
    <mergeCell ref="E42:F42"/>
    <mergeCell ref="E74:F74"/>
  </mergeCells>
  <conditionalFormatting sqref="A5:A26 C5:D28 H5:I28 A44:A67 A76:A97 H76:I99 C76:D97 A108:A130 C108:D130 H108:H130 E93 E129 C99:D99 C44:D56 C58:D67 E66 B98:E98 B18:B26">
    <cfRule type="cellIs" dxfId="51" priority="58" operator="lessThan">
      <formula>0</formula>
    </cfRule>
  </conditionalFormatting>
  <conditionalFormatting sqref="H5:I28 F5:F28 C5:D28 F44:F67 H76:I99 F76:F99 C76:D97 H108:H130 F108:F130 C108:D130 E93 E129 C99:D99 C44:D56 C58:D67 E66 B98:E98 B18:B26">
    <cfRule type="cellIs" dxfId="50" priority="57" operator="lessThan">
      <formula>0</formula>
    </cfRule>
  </conditionalFormatting>
  <conditionalFormatting sqref="E5:E15 E17:E18 E21:E25">
    <cfRule type="cellIs" dxfId="49" priority="50" operator="lessThan">
      <formula>0</formula>
    </cfRule>
  </conditionalFormatting>
  <conditionalFormatting sqref="E5:E15 E17:E18 E21:E25">
    <cfRule type="cellIs" dxfId="48" priority="49" operator="lessThan">
      <formula>0</formula>
    </cfRule>
  </conditionalFormatting>
  <conditionalFormatting sqref="E27:E28">
    <cfRule type="cellIs" dxfId="47" priority="48" operator="lessThan">
      <formula>0</formula>
    </cfRule>
  </conditionalFormatting>
  <conditionalFormatting sqref="E27:E28">
    <cfRule type="cellIs" dxfId="46" priority="47" operator="lessThan">
      <formula>0</formula>
    </cfRule>
  </conditionalFormatting>
  <conditionalFormatting sqref="B66:B67">
    <cfRule type="cellIs" dxfId="45" priority="46" operator="lessThan">
      <formula>0</formula>
    </cfRule>
  </conditionalFormatting>
  <conditionalFormatting sqref="B66:B67">
    <cfRule type="cellIs" dxfId="44" priority="45" operator="lessThan">
      <formula>0</formula>
    </cfRule>
  </conditionalFormatting>
  <conditionalFormatting sqref="B44:B65">
    <cfRule type="cellIs" dxfId="43" priority="44" operator="lessThan">
      <formula>0</formula>
    </cfRule>
  </conditionalFormatting>
  <conditionalFormatting sqref="B44:B65">
    <cfRule type="cellIs" dxfId="42" priority="43" operator="lessThan">
      <formula>0</formula>
    </cfRule>
  </conditionalFormatting>
  <conditionalFormatting sqref="E44:E45 E47:E58 E60:E65">
    <cfRule type="cellIs" dxfId="41" priority="42" operator="lessThan">
      <formula>0</formula>
    </cfRule>
  </conditionalFormatting>
  <conditionalFormatting sqref="E44:E45 E47:E58 E60:E65">
    <cfRule type="cellIs" dxfId="40" priority="41" operator="lessThan">
      <formula>0</formula>
    </cfRule>
  </conditionalFormatting>
  <conditionalFormatting sqref="E67">
    <cfRule type="cellIs" dxfId="39" priority="40" operator="lessThan">
      <formula>0</formula>
    </cfRule>
  </conditionalFormatting>
  <conditionalFormatting sqref="E67">
    <cfRule type="cellIs" dxfId="38" priority="39" operator="lessThan">
      <formula>0</formula>
    </cfRule>
  </conditionalFormatting>
  <conditionalFormatting sqref="B99">
    <cfRule type="cellIs" dxfId="37" priority="38" operator="lessThan">
      <formula>0</formula>
    </cfRule>
  </conditionalFormatting>
  <conditionalFormatting sqref="B99">
    <cfRule type="cellIs" dxfId="36" priority="37" operator="lessThan">
      <formula>0</formula>
    </cfRule>
  </conditionalFormatting>
  <conditionalFormatting sqref="E76:E92 E94:E97">
    <cfRule type="cellIs" dxfId="35" priority="34" operator="lessThan">
      <formula>0</formula>
    </cfRule>
  </conditionalFormatting>
  <conditionalFormatting sqref="E76:E92 E94:E97">
    <cfRule type="cellIs" dxfId="34" priority="33" operator="lessThan">
      <formula>0</formula>
    </cfRule>
  </conditionalFormatting>
  <conditionalFormatting sqref="B76:B97">
    <cfRule type="cellIs" dxfId="33" priority="32" operator="lessThan">
      <formula>0</formula>
    </cfRule>
  </conditionalFormatting>
  <conditionalFormatting sqref="B76:B97">
    <cfRule type="cellIs" dxfId="32" priority="31" operator="lessThan">
      <formula>0</formula>
    </cfRule>
  </conditionalFormatting>
  <conditionalFormatting sqref="E99">
    <cfRule type="cellIs" dxfId="31" priority="30" operator="lessThan">
      <formula>0</formula>
    </cfRule>
  </conditionalFormatting>
  <conditionalFormatting sqref="E99">
    <cfRule type="cellIs" dxfId="30" priority="29" operator="lessThan">
      <formula>0</formula>
    </cfRule>
  </conditionalFormatting>
  <conditionalFormatting sqref="B108:B128">
    <cfRule type="cellIs" dxfId="29" priority="28" operator="lessThan">
      <formula>0</formula>
    </cfRule>
  </conditionalFormatting>
  <conditionalFormatting sqref="B108:B128">
    <cfRule type="cellIs" dxfId="28" priority="27" operator="lessThan">
      <formula>0</formula>
    </cfRule>
  </conditionalFormatting>
  <conditionalFormatting sqref="B129:B130">
    <cfRule type="cellIs" dxfId="27" priority="26" operator="lessThan">
      <formula>0</formula>
    </cfRule>
  </conditionalFormatting>
  <conditionalFormatting sqref="B129:B130">
    <cfRule type="cellIs" dxfId="26" priority="25" operator="lessThan">
      <formula>0</formula>
    </cfRule>
  </conditionalFormatting>
  <conditionalFormatting sqref="E108:E128">
    <cfRule type="cellIs" dxfId="25" priority="24" operator="lessThan">
      <formula>0</formula>
    </cfRule>
  </conditionalFormatting>
  <conditionalFormatting sqref="E108:E128">
    <cfRule type="cellIs" dxfId="24" priority="23" operator="lessThan">
      <formula>0</formula>
    </cfRule>
  </conditionalFormatting>
  <conditionalFormatting sqref="E130">
    <cfRule type="cellIs" dxfId="23" priority="22" operator="lessThan">
      <formula>0</formula>
    </cfRule>
  </conditionalFormatting>
  <conditionalFormatting sqref="E130">
    <cfRule type="cellIs" dxfId="22" priority="21" operator="lessThan">
      <formula>0</formula>
    </cfRule>
  </conditionalFormatting>
  <conditionalFormatting sqref="E16">
    <cfRule type="cellIs" dxfId="21" priority="20" operator="lessThan">
      <formula>0</formula>
    </cfRule>
  </conditionalFormatting>
  <conditionalFormatting sqref="E16">
    <cfRule type="cellIs" dxfId="20" priority="19" operator="lessThan">
      <formula>0</formula>
    </cfRule>
  </conditionalFormatting>
  <conditionalFormatting sqref="E19">
    <cfRule type="cellIs" dxfId="19" priority="18" operator="lessThan">
      <formula>0</formula>
    </cfRule>
  </conditionalFormatting>
  <conditionalFormatting sqref="E19">
    <cfRule type="cellIs" dxfId="18" priority="17" operator="lessThan">
      <formula>0</formula>
    </cfRule>
  </conditionalFormatting>
  <conditionalFormatting sqref="E20">
    <cfRule type="cellIs" dxfId="17" priority="16" operator="lessThan">
      <formula>0</formula>
    </cfRule>
  </conditionalFormatting>
  <conditionalFormatting sqref="E20">
    <cfRule type="cellIs" dxfId="16" priority="15" operator="lessThan">
      <formula>0</formula>
    </cfRule>
  </conditionalFormatting>
  <conditionalFormatting sqref="E26">
    <cfRule type="cellIs" dxfId="15" priority="14" operator="lessThan">
      <formula>0</formula>
    </cfRule>
  </conditionalFormatting>
  <conditionalFormatting sqref="E26">
    <cfRule type="cellIs" dxfId="14" priority="13" operator="lessThan">
      <formula>0</formula>
    </cfRule>
  </conditionalFormatting>
  <conditionalFormatting sqref="E46">
    <cfRule type="cellIs" dxfId="13" priority="12" operator="lessThan">
      <formula>0</formula>
    </cfRule>
  </conditionalFormatting>
  <conditionalFormatting sqref="E46">
    <cfRule type="cellIs" dxfId="12" priority="11" operator="lessThan">
      <formula>0</formula>
    </cfRule>
  </conditionalFormatting>
  <conditionalFormatting sqref="C57:D57">
    <cfRule type="cellIs" dxfId="11" priority="10" operator="lessThan">
      <formula>0</formula>
    </cfRule>
  </conditionalFormatting>
  <conditionalFormatting sqref="C57:D57">
    <cfRule type="cellIs" dxfId="10" priority="9" operator="lessThan">
      <formula>0</formula>
    </cfRule>
  </conditionalFormatting>
  <conditionalFormatting sqref="E59">
    <cfRule type="cellIs" dxfId="9" priority="8" operator="lessThan">
      <formula>0</formula>
    </cfRule>
  </conditionalFormatting>
  <conditionalFormatting sqref="E59">
    <cfRule type="cellIs" dxfId="8" priority="7" operator="lessThan">
      <formula>0</formula>
    </cfRule>
  </conditionalFormatting>
  <conditionalFormatting sqref="B27:B28">
    <cfRule type="cellIs" dxfId="7" priority="6" operator="lessThan">
      <formula>0</formula>
    </cfRule>
  </conditionalFormatting>
  <conditionalFormatting sqref="B27:B28">
    <cfRule type="cellIs" dxfId="6" priority="5" operator="lessThan">
      <formula>0</formula>
    </cfRule>
  </conditionalFormatting>
  <conditionalFormatting sqref="B5:B14">
    <cfRule type="cellIs" dxfId="5" priority="4" operator="lessThan">
      <formula>0</formula>
    </cfRule>
  </conditionalFormatting>
  <conditionalFormatting sqref="B5:B14">
    <cfRule type="cellIs" dxfId="4" priority="3" operator="lessThan">
      <formula>0</formula>
    </cfRule>
  </conditionalFormatting>
  <conditionalFormatting sqref="B15:B17">
    <cfRule type="cellIs" dxfId="3" priority="2" operator="lessThan">
      <formula>0</formula>
    </cfRule>
  </conditionalFormatting>
  <conditionalFormatting sqref="B15:B17">
    <cfRule type="cellIs" dxfId="2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اسعار الصرف ج1</vt:lpstr>
      <vt:lpstr>السكان ح 2</vt:lpstr>
      <vt:lpstr>القوى العاملة ج3</vt:lpstr>
      <vt:lpstr>المساحة الجغرافية والمزروعة ج4</vt:lpstr>
      <vt:lpstr>استخدام الاراضي ج5</vt:lpstr>
      <vt:lpstr>ناتج محلي اجمالي وزراعي ج6</vt:lpstr>
      <vt:lpstr>متوسط نصيب الفردمن ناتج محلي ج7</vt:lpstr>
      <vt:lpstr>الاستثمارات الكلية والزراعية ج8</vt:lpstr>
      <vt:lpstr>تدفقات استثمارات اجنبية ج9-12 </vt:lpstr>
      <vt:lpstr>مؤشرات جاذبية الاستثمار ج13-20</vt:lpstr>
      <vt:lpstr>التجارة عبر الحدود ج21</vt:lpstr>
      <vt:lpstr>القروض والانفاق الحكومي 23-22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Reema.A</cp:lastModifiedBy>
  <cp:lastPrinted>2020-10-19T10:21:41Z</cp:lastPrinted>
  <dcterms:created xsi:type="dcterms:W3CDTF">2018-03-28T11:23:42Z</dcterms:created>
  <dcterms:modified xsi:type="dcterms:W3CDTF">2021-10-11T11:15:58Z</dcterms:modified>
</cp:coreProperties>
</file>