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1520607D-8DA3-4081-BAC8-6969386C8A16}" xr6:coauthVersionLast="47" xr6:coauthVersionMax="47" xr10:uidLastSave="{00000000-0000-0000-0000-000000000000}"/>
  <bookViews>
    <workbookView xWindow="0" yWindow="0" windowWidth="20490" windowHeight="10920" firstSheet="7" activeTab="9" xr2:uid="{00000000-000D-0000-FFFF-FFFF00000000}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القروض والانفاق الحكومي 14-13 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4" l="1"/>
  <c r="E26" i="14"/>
  <c r="E25" i="14"/>
  <c r="E24" i="14"/>
  <c r="E23" i="14"/>
  <c r="E21" i="14"/>
  <c r="E19" i="14"/>
  <c r="E18" i="14"/>
  <c r="E13" i="14"/>
  <c r="E11" i="14"/>
  <c r="E10" i="14"/>
  <c r="G22" i="9"/>
  <c r="F22" i="9"/>
  <c r="C28" i="9"/>
  <c r="D28" i="9"/>
  <c r="B28" i="9"/>
  <c r="N42" i="15"/>
  <c r="F25" i="15"/>
  <c r="F12" i="15"/>
  <c r="Q44" i="15"/>
  <c r="N40" i="15"/>
  <c r="M41" i="15"/>
  <c r="AB17" i="9"/>
  <c r="AE28" i="9"/>
  <c r="AB18" i="9"/>
  <c r="D19" i="9"/>
  <c r="M63" i="15"/>
  <c r="N63" i="15"/>
  <c r="E62" i="15"/>
  <c r="D62" i="15"/>
  <c r="N41" i="15"/>
  <c r="N47" i="15"/>
  <c r="N48" i="15"/>
  <c r="N52" i="15"/>
  <c r="N53" i="15"/>
  <c r="N56" i="15"/>
  <c r="N58" i="15"/>
  <c r="N59" i="15"/>
  <c r="P41" i="15"/>
  <c r="P42" i="15"/>
  <c r="P43" i="15"/>
  <c r="Q43" i="15"/>
  <c r="P44" i="15"/>
  <c r="P45" i="15"/>
  <c r="P46" i="15"/>
  <c r="P47" i="15"/>
  <c r="P48" i="15"/>
  <c r="P49" i="15"/>
  <c r="P50" i="15"/>
  <c r="P51" i="15"/>
  <c r="P52" i="15"/>
  <c r="Q52" i="15"/>
  <c r="P53" i="15"/>
  <c r="P54" i="15"/>
  <c r="P55" i="15"/>
  <c r="P56" i="15"/>
  <c r="P57" i="15"/>
  <c r="P58" i="15"/>
  <c r="Q58" i="15"/>
  <c r="P59" i="15"/>
  <c r="P60" i="15"/>
  <c r="P61" i="15"/>
  <c r="K62" i="15"/>
  <c r="H62" i="15"/>
  <c r="G62" i="15"/>
  <c r="C30" i="15"/>
  <c r="D30" i="15"/>
  <c r="E30" i="15"/>
  <c r="F26" i="15"/>
  <c r="F27" i="15"/>
  <c r="F9" i="15"/>
  <c r="F10" i="15"/>
  <c r="F11" i="15"/>
  <c r="F15" i="15"/>
  <c r="F16" i="15"/>
  <c r="F19" i="15"/>
  <c r="F20" i="15"/>
  <c r="F21" i="15"/>
  <c r="F22" i="15"/>
  <c r="F23" i="15"/>
  <c r="F8" i="15"/>
  <c r="P63" i="15"/>
  <c r="O63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P40" i="15"/>
  <c r="O40" i="15"/>
  <c r="L63" i="15"/>
  <c r="M59" i="15"/>
  <c r="M58" i="15"/>
  <c r="L58" i="15"/>
  <c r="M56" i="15"/>
  <c r="L56" i="15"/>
  <c r="M53" i="15"/>
  <c r="L53" i="15"/>
  <c r="M52" i="15"/>
  <c r="L52" i="15"/>
  <c r="M48" i="15"/>
  <c r="L48" i="15"/>
  <c r="M47" i="15"/>
  <c r="L47" i="15"/>
  <c r="M42" i="15"/>
  <c r="L42" i="15"/>
  <c r="M40" i="15"/>
  <c r="L40" i="15"/>
  <c r="F30" i="15" l="1"/>
  <c r="N62" i="15"/>
  <c r="M62" i="15"/>
  <c r="E66" i="13"/>
  <c r="D66" i="13"/>
  <c r="C66" i="13"/>
  <c r="E27" i="13"/>
  <c r="D27" i="13"/>
  <c r="C27" i="13"/>
  <c r="G8" i="11" l="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30" i="11"/>
  <c r="F7" i="11"/>
  <c r="G7" i="11"/>
  <c r="D30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7" i="11"/>
  <c r="I28" i="9" l="1"/>
  <c r="M28" i="9"/>
  <c r="Y28" i="9"/>
  <c r="G31" i="8" s="1"/>
  <c r="D33" i="8"/>
  <c r="G32" i="8"/>
  <c r="M32" i="8" s="1"/>
  <c r="G10" i="8"/>
  <c r="M10" i="8" s="1"/>
  <c r="G11" i="8"/>
  <c r="M11" i="8" s="1"/>
  <c r="G12" i="8"/>
  <c r="M12" i="8" s="1"/>
  <c r="G13" i="8"/>
  <c r="M13" i="8" s="1"/>
  <c r="G14" i="8"/>
  <c r="M14" i="8" s="1"/>
  <c r="G15" i="8"/>
  <c r="M15" i="8" s="1"/>
  <c r="G16" i="8"/>
  <c r="M16" i="8" s="1"/>
  <c r="G17" i="8"/>
  <c r="M17" i="8" s="1"/>
  <c r="G18" i="8"/>
  <c r="M18" i="8" s="1"/>
  <c r="G19" i="8"/>
  <c r="M19" i="8" s="1"/>
  <c r="G20" i="8"/>
  <c r="M20" i="8" s="1"/>
  <c r="G21" i="8"/>
  <c r="M21" i="8" s="1"/>
  <c r="G22" i="8"/>
  <c r="M22" i="8" s="1"/>
  <c r="G23" i="8"/>
  <c r="M23" i="8" s="1"/>
  <c r="G24" i="8"/>
  <c r="M24" i="8" s="1"/>
  <c r="G25" i="8"/>
  <c r="M25" i="8" s="1"/>
  <c r="G26" i="8"/>
  <c r="M26" i="8" s="1"/>
  <c r="G27" i="8"/>
  <c r="M27" i="8" s="1"/>
  <c r="G28" i="8"/>
  <c r="M28" i="8" s="1"/>
  <c r="G29" i="8"/>
  <c r="M29" i="8" s="1"/>
  <c r="G30" i="8"/>
  <c r="M30" i="8" s="1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G9" i="8"/>
  <c r="M9" i="8" s="1"/>
  <c r="F9" i="8"/>
  <c r="G28" i="9" l="1"/>
  <c r="J28" i="9"/>
  <c r="H28" i="9"/>
  <c r="N28" i="9"/>
  <c r="AB7" i="9"/>
  <c r="S28" i="9"/>
  <c r="AB13" i="9"/>
  <c r="AA13" i="9"/>
  <c r="AB12" i="9"/>
  <c r="AB25" i="9"/>
  <c r="AB8" i="9"/>
  <c r="AB9" i="9"/>
  <c r="AB10" i="9"/>
  <c r="AB11" i="9"/>
  <c r="AB14" i="9"/>
  <c r="AB15" i="9"/>
  <c r="AB16" i="9"/>
  <c r="AB19" i="9"/>
  <c r="AB20" i="9"/>
  <c r="AB21" i="9"/>
  <c r="AB22" i="9"/>
  <c r="AB23" i="9"/>
  <c r="AB24" i="9"/>
  <c r="AB26" i="9"/>
  <c r="AB27" i="9"/>
  <c r="AB28" i="9"/>
  <c r="AB29" i="9"/>
  <c r="AB6" i="9"/>
  <c r="G28" i="6" l="1"/>
  <c r="D28" i="6"/>
  <c r="M31" i="8" s="1"/>
  <c r="B28" i="6"/>
  <c r="C28" i="6"/>
  <c r="D28" i="11"/>
  <c r="D29" i="11" l="1"/>
  <c r="G29" i="11"/>
  <c r="V27" i="9"/>
  <c r="V28" i="9" s="1"/>
  <c r="C7" i="11" l="1"/>
  <c r="Q40" i="15"/>
  <c r="AA14" i="9"/>
  <c r="AA27" i="9"/>
  <c r="H30" i="15"/>
  <c r="J15" i="15"/>
  <c r="J30" i="15" s="1"/>
  <c r="X28" i="9"/>
  <c r="F31" i="8" s="1"/>
  <c r="U28" i="9"/>
  <c r="T28" i="9"/>
  <c r="AA7" i="9"/>
  <c r="L28" i="9"/>
  <c r="F28" i="9"/>
  <c r="D12" i="14"/>
  <c r="E12" i="14" s="1"/>
  <c r="D6" i="14"/>
  <c r="E6" i="14" s="1"/>
  <c r="H7" i="14"/>
  <c r="I7" i="14" s="1"/>
  <c r="H6" i="14"/>
  <c r="I6" i="14" s="1"/>
  <c r="H14" i="14"/>
  <c r="I14" i="14" s="1"/>
  <c r="H22" i="14"/>
  <c r="I22" i="14" s="1"/>
  <c r="Q63" i="15"/>
  <c r="L9" i="15"/>
  <c r="L10" i="15"/>
  <c r="L11" i="15"/>
  <c r="L16" i="15"/>
  <c r="L19" i="15"/>
  <c r="L20" i="15"/>
  <c r="L24" i="15"/>
  <c r="L26" i="15"/>
  <c r="L27" i="15"/>
  <c r="L8" i="15"/>
  <c r="K19" i="15"/>
  <c r="AA8" i="9"/>
  <c r="O16" i="9"/>
  <c r="P16" i="9" s="1"/>
  <c r="O13" i="9"/>
  <c r="AA9" i="9"/>
  <c r="AA10" i="9"/>
  <c r="AA11" i="9"/>
  <c r="AA12" i="9"/>
  <c r="AA15" i="9"/>
  <c r="AA16" i="9"/>
  <c r="AA17" i="9"/>
  <c r="AA18" i="9"/>
  <c r="AA19" i="9"/>
  <c r="AA20" i="9"/>
  <c r="AA21" i="9"/>
  <c r="AA22" i="9"/>
  <c r="AA24" i="9"/>
  <c r="AA25" i="9"/>
  <c r="AA26" i="9"/>
  <c r="AA6" i="9"/>
  <c r="AD28" i="9"/>
  <c r="R28" i="9"/>
  <c r="E28" i="14" l="1"/>
  <c r="I28" i="14"/>
  <c r="P13" i="9"/>
  <c r="P28" i="9" s="1"/>
  <c r="O28" i="9"/>
  <c r="L30" i="15"/>
  <c r="AA28" i="9"/>
  <c r="D28" i="14"/>
  <c r="H28" i="14"/>
  <c r="F30" i="11" l="1"/>
  <c r="C30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Q41" i="15"/>
  <c r="Q42" i="15"/>
  <c r="Q45" i="15"/>
  <c r="Q46" i="15"/>
  <c r="Q47" i="15"/>
  <c r="Q48" i="15"/>
  <c r="Q49" i="15"/>
  <c r="Q50" i="15"/>
  <c r="Q51" i="15"/>
  <c r="Q53" i="15"/>
  <c r="Q54" i="15"/>
  <c r="Q55" i="15"/>
  <c r="Q56" i="15"/>
  <c r="Q57" i="15"/>
  <c r="Q59" i="15"/>
  <c r="Q60" i="15"/>
  <c r="Q61" i="15"/>
  <c r="C9" i="11" l="1"/>
  <c r="Q62" i="15"/>
  <c r="C8" i="11"/>
  <c r="L32" i="8"/>
  <c r="H9" i="8" l="1"/>
  <c r="L14" i="8" l="1"/>
  <c r="C11" i="11"/>
  <c r="B7" i="11"/>
  <c r="E16" i="5"/>
  <c r="F28" i="6" l="1"/>
  <c r="F29" i="11" l="1"/>
  <c r="C29" i="11"/>
  <c r="L31" i="8"/>
  <c r="C28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B8" i="11"/>
  <c r="B9" i="11"/>
  <c r="B10" i="11"/>
  <c r="C10" i="11"/>
  <c r="B11" i="11"/>
  <c r="B12" i="11"/>
  <c r="C12" i="11"/>
  <c r="B13" i="11"/>
  <c r="C13" i="11"/>
  <c r="B14" i="11"/>
  <c r="C14" i="11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3" i="8"/>
  <c r="L10" i="8"/>
  <c r="L11" i="8"/>
  <c r="L12" i="8"/>
  <c r="L9" i="8"/>
  <c r="E9" i="8"/>
  <c r="H13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C9" i="8"/>
  <c r="H10" i="8"/>
  <c r="H11" i="8"/>
  <c r="H12" i="8"/>
  <c r="H14" i="8"/>
  <c r="H15" i="8"/>
  <c r="H16" i="8"/>
  <c r="H17" i="8"/>
  <c r="I10" i="8" l="1"/>
  <c r="D10" i="8"/>
  <c r="J10" i="8" s="1"/>
  <c r="I27" i="8"/>
  <c r="D27" i="8"/>
  <c r="J27" i="8" s="1"/>
  <c r="I21" i="8"/>
  <c r="D21" i="8"/>
  <c r="J21" i="8" s="1"/>
  <c r="I15" i="8"/>
  <c r="D15" i="8"/>
  <c r="J15" i="8" s="1"/>
  <c r="I28" i="8"/>
  <c r="D28" i="8"/>
  <c r="J28" i="8" s="1"/>
  <c r="I26" i="8"/>
  <c r="D26" i="8"/>
  <c r="J26" i="8" s="1"/>
  <c r="I25" i="8"/>
  <c r="D25" i="8"/>
  <c r="J25" i="8" s="1"/>
  <c r="I16" i="8"/>
  <c r="D16" i="8"/>
  <c r="J16" i="8" s="1"/>
  <c r="I20" i="8"/>
  <c r="D20" i="8"/>
  <c r="J20" i="8" s="1"/>
  <c r="I32" i="8"/>
  <c r="D32" i="8"/>
  <c r="J32" i="8" s="1"/>
  <c r="I19" i="8"/>
  <c r="D19" i="8"/>
  <c r="J19" i="8" s="1"/>
  <c r="I12" i="8"/>
  <c r="D12" i="8"/>
  <c r="J12" i="8" s="1"/>
  <c r="I22" i="8"/>
  <c r="D22" i="8"/>
  <c r="J22" i="8" s="1"/>
  <c r="I9" i="8"/>
  <c r="D9" i="8"/>
  <c r="J9" i="8" s="1"/>
  <c r="I14" i="8"/>
  <c r="D14" i="8"/>
  <c r="J14" i="8" s="1"/>
  <c r="I13" i="8"/>
  <c r="D13" i="8"/>
  <c r="J13" i="8" s="1"/>
  <c r="I30" i="8"/>
  <c r="D30" i="8"/>
  <c r="J30" i="8" s="1"/>
  <c r="I24" i="8"/>
  <c r="D24" i="8"/>
  <c r="J24" i="8" s="1"/>
  <c r="I18" i="8"/>
  <c r="D18" i="8"/>
  <c r="J18" i="8" s="1"/>
  <c r="I29" i="8"/>
  <c r="D29" i="8"/>
  <c r="J29" i="8" s="1"/>
  <c r="I23" i="8"/>
  <c r="D23" i="8"/>
  <c r="J23" i="8" s="1"/>
  <c r="I17" i="8"/>
  <c r="D17" i="8"/>
  <c r="J17" i="8" s="1"/>
  <c r="I11" i="8"/>
  <c r="D11" i="8"/>
  <c r="J11" i="8" s="1"/>
  <c r="E32" i="8"/>
  <c r="E10" i="8"/>
  <c r="E11" i="8"/>
  <c r="E12" i="8"/>
  <c r="E13" i="8"/>
  <c r="K13" i="8" s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C62" i="15" l="1"/>
  <c r="B62" i="15"/>
  <c r="L62" i="15" s="1"/>
  <c r="E20" i="11" l="1"/>
  <c r="E21" i="11"/>
  <c r="E22" i="11"/>
  <c r="E23" i="11"/>
  <c r="E24" i="11"/>
  <c r="E25" i="11"/>
  <c r="E26" i="11"/>
  <c r="E27" i="11"/>
  <c r="E28" i="11"/>
  <c r="E30" i="11"/>
  <c r="E15" i="11"/>
  <c r="E16" i="11"/>
  <c r="E17" i="11"/>
  <c r="E18" i="11"/>
  <c r="E19" i="11"/>
  <c r="E13" i="11"/>
  <c r="E14" i="11"/>
  <c r="E9" i="11"/>
  <c r="E10" i="11"/>
  <c r="E11" i="11"/>
  <c r="E12" i="11"/>
  <c r="E8" i="11"/>
  <c r="E7" i="11"/>
  <c r="B30" i="11"/>
  <c r="O62" i="15"/>
  <c r="P62" i="15"/>
  <c r="E31" i="8"/>
  <c r="B31" i="8"/>
  <c r="C31" i="8" s="1"/>
  <c r="E28" i="6"/>
  <c r="I31" i="8" l="1"/>
  <c r="D31" i="8"/>
  <c r="J31" i="8" s="1"/>
  <c r="B29" i="11"/>
  <c r="E29" i="11"/>
  <c r="H19" i="8"/>
  <c r="K19" i="8"/>
  <c r="H20" i="8"/>
  <c r="K20" i="8"/>
  <c r="H21" i="8"/>
  <c r="K21" i="8"/>
  <c r="H22" i="8"/>
  <c r="K22" i="8"/>
  <c r="H23" i="8"/>
  <c r="K23" i="8"/>
  <c r="H24" i="8"/>
  <c r="K24" i="8"/>
  <c r="H25" i="8"/>
  <c r="K25" i="8"/>
  <c r="H26" i="8"/>
  <c r="K26" i="8"/>
  <c r="H27" i="8"/>
  <c r="K27" i="8"/>
  <c r="H28" i="8"/>
  <c r="K28" i="8"/>
  <c r="H29" i="8"/>
  <c r="K29" i="8"/>
  <c r="H30" i="8"/>
  <c r="K30" i="8"/>
  <c r="H32" i="8"/>
  <c r="K32" i="8"/>
  <c r="K14" i="8"/>
  <c r="K15" i="8"/>
  <c r="K16" i="8"/>
  <c r="K17" i="8"/>
  <c r="H18" i="8"/>
  <c r="K18" i="8"/>
  <c r="K11" i="8"/>
  <c r="K12" i="8"/>
  <c r="K9" i="8"/>
  <c r="K10" i="8" l="1"/>
  <c r="K29" i="15"/>
  <c r="L29" i="15" s="1"/>
  <c r="K9" i="15"/>
  <c r="K11" i="15"/>
  <c r="K16" i="15"/>
  <c r="K20" i="15"/>
  <c r="K27" i="15"/>
  <c r="K24" i="15"/>
  <c r="K8" i="15"/>
  <c r="K26" i="15"/>
  <c r="K10" i="15"/>
  <c r="B30" i="15"/>
  <c r="F28" i="14"/>
  <c r="B28" i="14"/>
  <c r="C28" i="14"/>
  <c r="G28" i="14"/>
  <c r="K31" i="8"/>
  <c r="I30" i="15" l="1"/>
  <c r="H31" i="8"/>
  <c r="K15" i="15" l="1"/>
  <c r="L15" i="15" s="1"/>
  <c r="G30" i="15"/>
  <c r="K30" i="15" s="1"/>
</calcChain>
</file>

<file path=xl/sharedStrings.xml><?xml version="1.0" encoding="utf-8"?>
<sst xmlns="http://schemas.openxmlformats.org/spreadsheetml/2006/main" count="1196" uniqueCount="223">
  <si>
    <t>الدولة</t>
  </si>
  <si>
    <t>العملة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</si>
  <si>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</si>
  <si>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</si>
  <si>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</si>
  <si>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</si>
  <si>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</si>
  <si>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</si>
  <si>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</si>
  <si>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</si>
  <si>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</si>
  <si>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</si>
  <si>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</si>
  <si>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</si>
  <si>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</si>
  <si>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</si>
  <si>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</si>
  <si>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</si>
  <si>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</si>
  <si>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</si>
  <si>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</si>
  <si>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</si>
  <si>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</si>
  <si>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</si>
  <si>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</si>
  <si>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</si>
  <si>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</si>
  <si>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</si>
  <si>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</si>
  <si>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</si>
  <si>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</si>
  <si>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</si>
  <si>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</si>
  <si>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</si>
  <si>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</si>
  <si>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</si>
  <si>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</si>
  <si>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</si>
  <si>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</si>
  <si>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</si>
  <si>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</si>
  <si>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</si>
  <si>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</si>
  <si>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</si>
  <si>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</si>
  <si>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</si>
  <si>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</si>
  <si>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</si>
  <si>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</si>
  <si>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</si>
  <si>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</si>
  <si>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</si>
  <si>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</si>
  <si>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</si>
  <si>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</si>
  <si>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</si>
  <si>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</si>
  <si>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</si>
  <si>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</si>
  <si>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</si>
  <si>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</si>
  <si>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</si>
  <si>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</si>
  <si>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</si>
  <si>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</si>
  <si>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</si>
  <si>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</si>
  <si>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</si>
  <si>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</si>
  <si>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</si>
  <si>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</si>
  <si>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</si>
  <si>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</si>
  <si>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</si>
  <si>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</si>
  <si>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</si>
  <si>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</si>
  <si>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</si>
  <si>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</si>
  <si>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</si>
  <si>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</si>
  <si>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</si>
  <si>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Area         :  1000 Ha</t>
  </si>
  <si>
    <t>المساحة المزروعة  (1)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</si>
  <si>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</si>
  <si>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</si>
  <si>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</si>
  <si>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</si>
  <si>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</si>
  <si>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</si>
  <si>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</si>
  <si>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</si>
  <si>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</si>
  <si>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</si>
  <si>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Djibouti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</si>
  <si>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</si>
  <si>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</si>
  <si>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</si>
  <si>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</si>
  <si>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</si>
  <si>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</si>
  <si>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-</t>
  </si>
  <si>
    <t xml:space="preserve">الصومال </t>
  </si>
  <si>
    <t xml:space="preserve">Somalia </t>
  </si>
  <si>
    <t xml:space="preserve">الكويت 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</si>
  <si>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</si>
  <si>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</si>
  <si>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</si>
  <si>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</si>
  <si>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</si>
  <si>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(3) تشمل الأراضى المطرية والمتروكة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</si>
  <si>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</si>
  <si>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</si>
  <si>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</si>
  <si>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</si>
  <si>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</si>
  <si>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U.S. Dollars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</si>
  <si>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</si>
  <si>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</si>
  <si>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</si>
  <si>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</si>
  <si>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</si>
  <si>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سورية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</si>
  <si>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</si>
  <si>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</si>
  <si>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</si>
  <si>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</si>
  <si>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</si>
  <si>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</si>
  <si>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</si>
  <si>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</si>
  <si>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</si>
  <si>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</si>
  <si>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العالم</t>
  </si>
  <si>
    <t xml:space="preserve">(بالمليون دولار) </t>
  </si>
  <si>
    <t>(بالمليون دولار)</t>
  </si>
  <si>
    <t>World</t>
  </si>
  <si>
    <t>(-)</t>
  </si>
  <si>
    <t>بيانات غير متاحة</t>
  </si>
  <si>
    <t xml:space="preserve"> Individual  Share of Land(Ha)</t>
  </si>
  <si>
    <t>Arab Region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</si>
  <si>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</si>
  <si>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</si>
  <si>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</si>
  <si>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(-) NA</t>
  </si>
  <si>
    <t>الوطن العربي</t>
  </si>
  <si>
    <t xml:space="preserve">المصدر : الأونكتاد - تقرير الاستثمار في العالم 2018 </t>
  </si>
  <si>
    <t>C Franc</t>
  </si>
  <si>
    <t>Y Rial</t>
  </si>
  <si>
    <t>Credit to Agriculture, Forestry and Fishing</t>
  </si>
  <si>
    <t>Share of Total Credit</t>
  </si>
  <si>
    <t>Total Credit</t>
  </si>
  <si>
    <t>R&amp;D Agriculture, forestry, fishing (General Government)</t>
  </si>
  <si>
    <t>القروض الزراعية والسمكية</t>
  </si>
  <si>
    <t>Falw  Area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</si>
  <si>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</si>
  <si>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</si>
  <si>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</si>
  <si>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</si>
  <si>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</si>
  <si>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</si>
  <si>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</si>
  <si>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</si>
  <si>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</si>
  <si>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>المصدر مصرف البحرين المركزي</t>
  </si>
  <si>
    <t>استثمارات اجنبية مباشرة في الزراعة</t>
  </si>
  <si>
    <t xml:space="preserve">Government expenditure on Agriculture </t>
  </si>
  <si>
    <t>حصة القيمة المضافة للزراعة من الناتج المحلي الإجمالي (%)</t>
  </si>
  <si>
    <t>المساحة الجغرافية</t>
  </si>
  <si>
    <t>Syrian Arab Republic</t>
  </si>
  <si>
    <t>United Arab Emirates</t>
  </si>
  <si>
    <t xml:space="preserve">  </t>
  </si>
  <si>
    <t> 748.54</t>
  </si>
  <si>
    <t>Source: ILO data</t>
  </si>
  <si>
    <t>..</t>
  </si>
  <si>
    <t>السكان الكليين</t>
  </si>
  <si>
    <t>السكان الريفيين</t>
  </si>
  <si>
    <t>Rural Population</t>
  </si>
  <si>
    <t xml:space="preserve">Total Population </t>
  </si>
  <si>
    <t>Total Labour Force</t>
  </si>
  <si>
    <t>Agricultural Labour Force</t>
  </si>
  <si>
    <t>Table (9) Foreign direct Investments  inflows – Arab Countries, 2017 - 2019</t>
  </si>
  <si>
    <t>Table (10) Foreign direct Investments outflows – Arab Countries, 2017 - 2019</t>
  </si>
  <si>
    <t>Table (8) Total  and Agricultural Investments, 2016 - 2019</t>
  </si>
  <si>
    <t xml:space="preserve"> جدول  (1) أسعار صرف العملات العربية الرسمية للسنوات 2017، 2018، 2019</t>
  </si>
  <si>
    <t>Table (2) Total and Rural Population 2017 - 2019</t>
  </si>
  <si>
    <t>Table (1)Exchange Rate of Arab Currencies for  the Years 2017, 2018, 2019</t>
  </si>
  <si>
    <t>Table (3) Total and Agricultural Labour Force 2017 - 2019</t>
  </si>
  <si>
    <t>Table (4)Total Geographic, Cultivated Areas and Individual  Share of Land, 2017 - 2019</t>
  </si>
  <si>
    <t>Table (5) Land Use 2017- 2019</t>
  </si>
  <si>
    <t xml:space="preserve">Table (6) Gross Domestic Product and Agricultural Product (Current Prices) 2016-2019 </t>
  </si>
  <si>
    <t>Table (7) Per  Capita of Gross Domestic Product and Agricultural Product,   2017-2019 (Current Prices)</t>
  </si>
  <si>
    <t>Table (29)Agriculture orientation index for government expenditures 2017-2019</t>
  </si>
  <si>
    <t>Table (28) Credit and government expenditure to Agriculture, Forestry and Fishing</t>
  </si>
  <si>
    <t>Table (12) Foreign direct Investments  outflow stock – Arab Countries, 2017 - 2019</t>
  </si>
  <si>
    <t>Table (11)  Foreign direct Investments  inflow stock – Arab Countries, 2017 - 2019</t>
  </si>
  <si>
    <t>جدول (  13 ) القروض الزراعية والسمكية والإنفاق الحكومي على قطاع الزراعة والثروة السمكية للفترة 2017-2019</t>
  </si>
  <si>
    <t>جدول  (14) مؤشر التوجيه الزراعي للنفقات الحكومية للفترة 2017-2019</t>
  </si>
  <si>
    <t>مليون دولار أمريكي</t>
  </si>
  <si>
    <t>المقابل بالدولار الأمريكي</t>
  </si>
  <si>
    <t>جدول (2) عدد السكان الكلي وعدد السكان الريفيين خلال ألفترة 2017 – 2019</t>
  </si>
  <si>
    <t>جدول (3) القوى العاملة الكلية والزراعية خلال ألفترة 2017 - 2019</t>
  </si>
  <si>
    <t xml:space="preserve">جدول (4) المساحة الجغرافية و المزروعة ونصيب ألفرد من المساحة الجغرافية والمزروعة خلال ألفترة 2017 -2019م </t>
  </si>
  <si>
    <t>المساحة     :  بالألف هكتار</t>
  </si>
  <si>
    <t>نصيب ألفرد من المساحة (هكتار)</t>
  </si>
  <si>
    <t>جدول (5) إستخدام الاراضى خلال ألفترة  2017 -2019</t>
  </si>
  <si>
    <t>جدول (6) الناتج المحلي الاجمالي والناتج الزراعي (بالاسعار الجارية) خلال ألفترة 2016-2019</t>
  </si>
  <si>
    <t>دولار أمريكي</t>
  </si>
  <si>
    <t>متوسط نصيب ألفرد من  الناتج الزراعي</t>
  </si>
  <si>
    <t>جدول (7) متوسط نصيب ألفرد من الناتج المحلي الإجمالي والناتج الزراعي خلال ألفترة 2017-2019(بالاسعار الجارية)</t>
  </si>
  <si>
    <t>متوسط نصيب ألفرد من الناتج المحلي الإجمالي</t>
  </si>
  <si>
    <t>الإستثمارات الكلية</t>
  </si>
  <si>
    <t>الإستثمارات الزراعية</t>
  </si>
  <si>
    <t>جدول (8) إجمالي الإستثمارات الكلية والزراعية خلال ألفترة 2016-2019</t>
  </si>
  <si>
    <t>متوسط ألفترة 2016-2018</t>
  </si>
  <si>
    <t xml:space="preserve"> جدول (9)  تدفقات الإستثمارات الأجنبية المباشرة الواردة الى الدول العربية للفترة 2017-2019
</t>
  </si>
  <si>
    <t xml:space="preserve">جدول (10) تدفقات الإستثمارات الأجنبية المباشرة الصادرة من الدول العربية للفترة 2017-2019
</t>
  </si>
  <si>
    <t xml:space="preserve">جدول (11)  أرصدة الإستثمارات الأجنبية المباشرة الواردة الى الدول العربية للفترة 2017-2019
</t>
  </si>
  <si>
    <t xml:space="preserve">جدول (12)  أرصدة الإستثمارات الأجنبية المباشرة الصادرة من الدول العربية للفترة 2017-2019
</t>
  </si>
  <si>
    <t>الإنفاق الحكومي على البحث والتطوير في قطاع الزراعة والأسماك</t>
  </si>
  <si>
    <t>الإئتمان الموجه للزراعة والأسماك</t>
  </si>
  <si>
    <t>إجمالي الإئتمان</t>
  </si>
  <si>
    <t>نسبة الإئتمان الموجه للزراعة من إجمالي الإئتمان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</si>
</sst>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b/>
      <sz val="8.5"/>
      <name val="Arial"/>
      <family val="2"/>
    </font>
    <font>
      <sz val="9"/>
      <name val="Arabic Transparent"/>
      <charset val="178"/>
    </font>
    <font>
      <sz val="9"/>
      <color rgb="FF666666"/>
      <name val="Lucida Console"/>
      <family val="3"/>
    </font>
    <font>
      <b/>
      <sz val="11"/>
      <name val="Calibri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Calibri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Calibri"/>
      <family val="2"/>
      <charset val="178"/>
      <scheme val="minor"/>
    </font>
    <font>
      <sz val="10.5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charset val="178"/>
      <scheme val="minor"/>
    </font>
    <font>
      <sz val="14"/>
      <color theme="1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7" fillId="31" borderId="0" applyNumberFormat="0" applyBorder="0" applyAlignment="0" applyProtection="0"/>
    <xf numFmtId="0" fontId="40" fillId="0" borderId="47">
      <alignment horizontal="right" vertical="center" indent="1"/>
    </xf>
    <xf numFmtId="0" fontId="3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58" fillId="0" borderId="0"/>
    <xf numFmtId="0" fontId="59" fillId="0" borderId="0"/>
  </cellStyleXfs>
  <cellXfs count="370">
    <xf numFmtId="0" fontId="0" fillId="0" borderId="0" xfId="0"/>
    <xf numFmtId="164" fontId="22" fillId="0" borderId="15" xfId="0" applyNumberFormat="1" applyFont="1" applyFill="1" applyBorder="1" applyAlignment="1">
      <alignment horizontal="center" readingOrder="1"/>
    </xf>
    <xf numFmtId="0" fontId="21" fillId="0" borderId="16" xfId="0" applyFont="1" applyFill="1" applyBorder="1" applyAlignment="1">
      <alignment readingOrder="1"/>
    </xf>
    <xf numFmtId="0" fontId="23" fillId="0" borderId="0" xfId="0" applyFont="1" applyFill="1" applyAlignment="1">
      <alignment vertical="top" wrapText="1" readingOrder="1"/>
    </xf>
    <xf numFmtId="0" fontId="0" fillId="0" borderId="0" xfId="0" applyFill="1"/>
    <xf numFmtId="0" fontId="23" fillId="0" borderId="0" xfId="0" applyFont="1" applyFill="1" applyBorder="1" applyAlignment="1">
      <alignment vertical="top" wrapText="1" readingOrder="2"/>
    </xf>
    <xf numFmtId="0" fontId="31" fillId="0" borderId="0" xfId="0" applyFont="1" applyFill="1" applyAlignment="1">
      <alignment horizontal="left" readingOrder="1"/>
    </xf>
    <xf numFmtId="0" fontId="23" fillId="0" borderId="0" xfId="0" applyFont="1" applyFill="1" applyAlignment="1">
      <alignment vertical="top" wrapText="1" readingOrder="2"/>
    </xf>
    <xf numFmtId="0" fontId="22" fillId="0" borderId="0" xfId="0" applyFont="1" applyFill="1" applyAlignment="1">
      <alignment wrapText="1" readingOrder="2"/>
    </xf>
    <xf numFmtId="0" fontId="23" fillId="0" borderId="11" xfId="0" applyFont="1" applyFill="1" applyBorder="1" applyAlignment="1">
      <alignment wrapText="1" readingOrder="2"/>
    </xf>
    <xf numFmtId="0" fontId="32" fillId="0" borderId="28" xfId="0" applyFont="1" applyFill="1" applyBorder="1" applyAlignment="1">
      <alignment horizontal="center" readingOrder="2"/>
    </xf>
    <xf numFmtId="2" fontId="35" fillId="0" borderId="28" xfId="0" applyNumberFormat="1" applyFont="1" applyFill="1" applyBorder="1" applyAlignment="1">
      <alignment horizontal="center" vertical="center"/>
    </xf>
    <xf numFmtId="2" fontId="35" fillId="0" borderId="29" xfId="0" applyNumberFormat="1" applyFont="1" applyFill="1" applyBorder="1" applyAlignment="1">
      <alignment horizontal="center" vertical="center"/>
    </xf>
    <xf numFmtId="2" fontId="35" fillId="0" borderId="25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wrapText="1" readingOrder="2"/>
    </xf>
    <xf numFmtId="0" fontId="25" fillId="0" borderId="11" xfId="0" applyFont="1" applyFill="1" applyBorder="1" applyAlignment="1">
      <alignment wrapText="1" readingOrder="2"/>
    </xf>
    <xf numFmtId="0" fontId="24" fillId="0" borderId="12" xfId="0" applyFont="1" applyFill="1" applyBorder="1" applyAlignment="1">
      <alignment horizontal="center" wrapText="1" readingOrder="2"/>
    </xf>
    <xf numFmtId="2" fontId="36" fillId="0" borderId="28" xfId="0" applyNumberFormat="1" applyFont="1" applyFill="1" applyBorder="1" applyAlignment="1">
      <alignment horizontal="center" readingOrder="2"/>
    </xf>
    <xf numFmtId="2" fontId="36" fillId="0" borderId="39" xfId="0" applyNumberFormat="1" applyFont="1" applyFill="1" applyBorder="1" applyAlignment="1">
      <alignment horizontal="center" readingOrder="2"/>
    </xf>
    <xf numFmtId="2" fontId="36" fillId="0" borderId="45" xfId="0" applyNumberFormat="1" applyFont="1" applyFill="1" applyBorder="1" applyAlignment="1">
      <alignment horizontal="center" readingOrder="2"/>
    </xf>
    <xf numFmtId="2" fontId="36" fillId="0" borderId="46" xfId="0" applyNumberFormat="1" applyFont="1" applyFill="1" applyBorder="1" applyAlignment="1">
      <alignment horizontal="center" readingOrder="2"/>
    </xf>
    <xf numFmtId="0" fontId="32" fillId="0" borderId="0" xfId="0" applyFont="1" applyFill="1" applyBorder="1" applyAlignment="1">
      <alignment vertical="center" readingOrder="2"/>
    </xf>
    <xf numFmtId="0" fontId="37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2" fontId="36" fillId="0" borderId="27" xfId="0" applyNumberFormat="1" applyFont="1" applyFill="1" applyBorder="1" applyAlignment="1">
      <alignment horizontal="center" readingOrder="2"/>
    </xf>
    <xf numFmtId="2" fontId="36" fillId="0" borderId="26" xfId="0" applyNumberFormat="1" applyFont="1" applyFill="1" applyBorder="1" applyAlignment="1">
      <alignment horizontal="center" readingOrder="2"/>
    </xf>
    <xf numFmtId="2" fontId="35" fillId="0" borderId="27" xfId="0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22" fillId="0" borderId="15" xfId="0" applyFont="1" applyFill="1" applyBorder="1" applyAlignment="1">
      <alignment horizontal="center" readingOrder="1"/>
    </xf>
    <xf numFmtId="0" fontId="22" fillId="0" borderId="15" xfId="0" applyFont="1" applyFill="1" applyBorder="1" applyAlignment="1">
      <alignment horizontal="center" readingOrder="2"/>
    </xf>
    <xf numFmtId="0" fontId="24" fillId="0" borderId="14" xfId="0" applyFont="1" applyFill="1" applyBorder="1" applyAlignment="1">
      <alignment horizontal="center" readingOrder="1"/>
    </xf>
    <xf numFmtId="0" fontId="23" fillId="0" borderId="0" xfId="0" applyFont="1" applyFill="1" applyAlignment="1">
      <alignment horizontal="right" vertical="top" wrapText="1" readingOrder="2"/>
    </xf>
    <xf numFmtId="0" fontId="24" fillId="0" borderId="12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horizontal="right" vertical="top" wrapText="1" readingOrder="2"/>
    </xf>
    <xf numFmtId="2" fontId="24" fillId="0" borderId="21" xfId="0" applyNumberFormat="1" applyFont="1" applyFill="1" applyBorder="1" applyAlignment="1">
      <alignment horizontal="center" readingOrder="2"/>
    </xf>
    <xf numFmtId="2" fontId="24" fillId="0" borderId="15" xfId="0" applyNumberFormat="1" applyFont="1" applyFill="1" applyBorder="1" applyAlignment="1">
      <alignment horizontal="center" readingOrder="2"/>
    </xf>
    <xf numFmtId="2" fontId="24" fillId="0" borderId="15" xfId="0" applyNumberFormat="1" applyFont="1" applyFill="1" applyBorder="1" applyAlignment="1">
      <alignment horizontal="center" readingOrder="1"/>
    </xf>
    <xf numFmtId="2" fontId="24" fillId="0" borderId="22" xfId="0" applyNumberFormat="1" applyFont="1" applyFill="1" applyBorder="1" applyAlignment="1">
      <alignment horizontal="center" readingOrder="1"/>
    </xf>
    <xf numFmtId="0" fontId="41" fillId="0" borderId="0" xfId="0" applyFont="1" applyFill="1" applyAlignment="1">
      <alignment horizontal="right" readingOrder="2"/>
    </xf>
    <xf numFmtId="0" fontId="29" fillId="0" borderId="0" xfId="0" applyFont="1" applyFill="1" applyAlignment="1">
      <alignment horizontal="left" readingOrder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2" fillId="0" borderId="0" xfId="0" applyFont="1" applyFill="1" applyAlignment="1">
      <alignment vertical="top" wrapText="1" readingOrder="1"/>
    </xf>
    <xf numFmtId="2" fontId="39" fillId="0" borderId="24" xfId="0" applyNumberFormat="1" applyFont="1" applyFill="1" applyBorder="1" applyAlignment="1">
      <alignment horizontal="center" readingOrder="1"/>
    </xf>
    <xf numFmtId="2" fontId="39" fillId="0" borderId="50" xfId="0" applyNumberFormat="1" applyFont="1" applyFill="1" applyBorder="1" applyAlignment="1">
      <alignment horizontal="center" readingOrder="1"/>
    </xf>
    <xf numFmtId="2" fontId="39" fillId="0" borderId="51" xfId="0" applyNumberFormat="1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left" vertical="center" wrapText="1" readingOrder="1"/>
    </xf>
    <xf numFmtId="2" fontId="24" fillId="0" borderId="27" xfId="0" applyNumberFormat="1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readingOrder="2"/>
    </xf>
    <xf numFmtId="0" fontId="22" fillId="33" borderId="21" xfId="0" applyFont="1" applyFill="1" applyBorder="1" applyAlignment="1">
      <alignment horizontal="center" readingOrder="1"/>
    </xf>
    <xf numFmtId="2" fontId="24" fillId="0" borderId="51" xfId="0" applyNumberFormat="1" applyFont="1" applyFill="1" applyBorder="1" applyAlignment="1">
      <alignment horizontal="center" readingOrder="2"/>
    </xf>
    <xf numFmtId="2" fontId="24" fillId="0" borderId="24" xfId="0" applyNumberFormat="1" applyFont="1" applyFill="1" applyBorder="1" applyAlignment="1">
      <alignment horizontal="center" readingOrder="2"/>
    </xf>
    <xf numFmtId="2" fontId="24" fillId="0" borderId="24" xfId="0" applyNumberFormat="1" applyFont="1" applyFill="1" applyBorder="1" applyAlignment="1">
      <alignment horizontal="center" readingOrder="1"/>
    </xf>
    <xf numFmtId="2" fontId="24" fillId="0" borderId="50" xfId="0" applyNumberFormat="1" applyFont="1" applyFill="1" applyBorder="1" applyAlignment="1">
      <alignment horizontal="center" readingOrder="1"/>
    </xf>
    <xf numFmtId="0" fontId="31" fillId="0" borderId="0" xfId="0" applyFont="1" applyFill="1" applyAlignment="1">
      <alignment horizontal="right" readingOrder="2"/>
    </xf>
    <xf numFmtId="0" fontId="42" fillId="0" borderId="0" xfId="0" applyFont="1" applyFill="1" applyAlignment="1">
      <alignment horizontal="right" readingOrder="2"/>
    </xf>
    <xf numFmtId="0" fontId="23" fillId="0" borderId="11" xfId="0" applyFont="1" applyFill="1" applyBorder="1" applyAlignment="1">
      <alignment vertical="top" wrapText="1" readingOrder="2"/>
    </xf>
    <xf numFmtId="0" fontId="23" fillId="0" borderId="0" xfId="0" applyFont="1" applyFill="1" applyAlignment="1">
      <alignment vertical="center" wrapText="1" readingOrder="1"/>
    </xf>
    <xf numFmtId="0" fontId="22" fillId="33" borderId="15" xfId="0" applyFont="1" applyFill="1" applyBorder="1" applyAlignment="1">
      <alignment horizontal="center" readingOrder="2"/>
    </xf>
    <xf numFmtId="165" fontId="22" fillId="0" borderId="15" xfId="0" applyNumberFormat="1" applyFont="1" applyFill="1" applyBorder="1" applyAlignment="1">
      <alignment horizontal="center" readingOrder="1"/>
    </xf>
    <xf numFmtId="0" fontId="0" fillId="34" borderId="0" xfId="0" applyFill="1"/>
    <xf numFmtId="2" fontId="24" fillId="0" borderId="0" xfId="0" applyNumberFormat="1" applyFont="1" applyFill="1" applyBorder="1" applyAlignment="1">
      <alignment horizontal="center" readingOrder="2"/>
    </xf>
    <xf numFmtId="0" fontId="23" fillId="0" borderId="0" xfId="0" applyFont="1" applyFill="1" applyAlignment="1">
      <alignment vertical="top" readingOrder="2"/>
    </xf>
    <xf numFmtId="0" fontId="22" fillId="0" borderId="0" xfId="0" applyFont="1" applyFill="1" applyAlignment="1">
      <alignment vertical="top" readingOrder="2"/>
    </xf>
    <xf numFmtId="0" fontId="30" fillId="34" borderId="0" xfId="0" applyFont="1" applyFill="1"/>
    <xf numFmtId="0" fontId="23" fillId="35" borderId="27" xfId="0" applyFont="1" applyFill="1" applyBorder="1" applyAlignment="1">
      <alignment horizontal="center" readingOrder="2"/>
    </xf>
    <xf numFmtId="0" fontId="23" fillId="35" borderId="28" xfId="0" applyFont="1" applyFill="1" applyBorder="1" applyAlignment="1">
      <alignment horizontal="center" readingOrder="2"/>
    </xf>
    <xf numFmtId="0" fontId="23" fillId="35" borderId="26" xfId="0" applyFont="1" applyFill="1" applyBorder="1" applyAlignment="1">
      <alignment horizontal="center" readingOrder="2"/>
    </xf>
    <xf numFmtId="0" fontId="23" fillId="35" borderId="31" xfId="0" applyFont="1" applyFill="1" applyBorder="1" applyAlignment="1">
      <alignment horizontal="center" readingOrder="2"/>
    </xf>
    <xf numFmtId="2" fontId="23" fillId="35" borderId="31" xfId="0" applyNumberFormat="1" applyFont="1" applyFill="1" applyBorder="1" applyAlignment="1">
      <alignment horizontal="center" readingOrder="2"/>
    </xf>
    <xf numFmtId="2" fontId="23" fillId="35" borderId="48" xfId="0" applyNumberFormat="1" applyFont="1" applyFill="1" applyBorder="1" applyAlignment="1">
      <alignment horizontal="center" readingOrder="2"/>
    </xf>
    <xf numFmtId="0" fontId="23" fillId="35" borderId="29" xfId="0" applyFont="1" applyFill="1" applyBorder="1" applyAlignment="1">
      <alignment horizontal="center" readingOrder="2"/>
    </xf>
    <xf numFmtId="0" fontId="24" fillId="35" borderId="31" xfId="0" applyFont="1" applyFill="1" applyBorder="1" applyAlignment="1">
      <alignment horizontal="center" readingOrder="2"/>
    </xf>
    <xf numFmtId="0" fontId="44" fillId="0" borderId="0" xfId="0" applyFont="1" applyFill="1"/>
    <xf numFmtId="3" fontId="34" fillId="0" borderId="0" xfId="0" applyNumberFormat="1" applyFont="1" applyFill="1"/>
    <xf numFmtId="2" fontId="30" fillId="0" borderId="0" xfId="0" applyNumberFormat="1" applyFont="1" applyFill="1"/>
    <xf numFmtId="0" fontId="23" fillId="35" borderId="25" xfId="0" applyFont="1" applyFill="1" applyBorder="1" applyAlignment="1">
      <alignment horizontal="center" readingOrder="2"/>
    </xf>
    <xf numFmtId="0" fontId="23" fillId="35" borderId="17" xfId="0" applyFont="1" applyFill="1" applyBorder="1" applyAlignment="1">
      <alignment horizontal="center" readingOrder="2"/>
    </xf>
    <xf numFmtId="0" fontId="28" fillId="35" borderId="30" xfId="0" applyFont="1" applyFill="1" applyBorder="1" applyAlignment="1">
      <alignment horizontal="center" readingOrder="2"/>
    </xf>
    <xf numFmtId="0" fontId="23" fillId="35" borderId="39" xfId="0" applyFont="1" applyFill="1" applyBorder="1" applyAlignment="1">
      <alignment horizontal="center"/>
    </xf>
    <xf numFmtId="0" fontId="23" fillId="35" borderId="40" xfId="0" applyFont="1" applyFill="1" applyBorder="1" applyAlignment="1">
      <alignment horizontal="center"/>
    </xf>
    <xf numFmtId="0" fontId="23" fillId="35" borderId="20" xfId="0" applyFont="1" applyFill="1" applyBorder="1" applyAlignment="1">
      <alignment horizontal="center"/>
    </xf>
    <xf numFmtId="0" fontId="28" fillId="35" borderId="18" xfId="0" applyFont="1" applyFill="1" applyBorder="1" applyAlignment="1">
      <alignment horizontal="center" readingOrder="2"/>
    </xf>
    <xf numFmtId="0" fontId="28" fillId="35" borderId="20" xfId="0" applyFont="1" applyFill="1" applyBorder="1" applyAlignment="1">
      <alignment horizontal="center" readingOrder="2"/>
    </xf>
    <xf numFmtId="2" fontId="44" fillId="0" borderId="41" xfId="0" applyNumberFormat="1" applyFont="1" applyFill="1" applyBorder="1" applyAlignment="1">
      <alignment horizontal="center"/>
    </xf>
    <xf numFmtId="2" fontId="44" fillId="0" borderId="42" xfId="0" applyNumberFormat="1" applyFont="1" applyFill="1" applyBorder="1" applyAlignment="1">
      <alignment horizontal="center"/>
    </xf>
    <xf numFmtId="2" fontId="44" fillId="0" borderId="43" xfId="0" applyNumberFormat="1" applyFont="1" applyFill="1" applyBorder="1" applyAlignment="1">
      <alignment horizontal="center"/>
    </xf>
    <xf numFmtId="2" fontId="44" fillId="35" borderId="32" xfId="0" applyNumberFormat="1" applyFont="1" applyFill="1" applyBorder="1" applyAlignment="1">
      <alignment horizontal="center"/>
    </xf>
    <xf numFmtId="2" fontId="44" fillId="35" borderId="34" xfId="0" applyNumberFormat="1" applyFont="1" applyFill="1" applyBorder="1" applyAlignment="1">
      <alignment horizontal="center"/>
    </xf>
    <xf numFmtId="0" fontId="28" fillId="35" borderId="35" xfId="0" applyFont="1" applyFill="1" applyBorder="1" applyAlignment="1">
      <alignment horizontal="center" readingOrder="2"/>
    </xf>
    <xf numFmtId="164" fontId="44" fillId="0" borderId="41" xfId="0" applyNumberFormat="1" applyFont="1" applyFill="1" applyBorder="1" applyAlignment="1">
      <alignment horizontal="center"/>
    </xf>
    <xf numFmtId="164" fontId="44" fillId="35" borderId="34" xfId="0" applyNumberFormat="1" applyFont="1" applyFill="1" applyBorder="1" applyAlignment="1">
      <alignment horizontal="center"/>
    </xf>
    <xf numFmtId="0" fontId="23" fillId="35" borderId="34" xfId="0" applyFont="1" applyFill="1" applyBorder="1" applyAlignment="1">
      <alignment horizontal="center" readingOrder="2"/>
    </xf>
    <xf numFmtId="1" fontId="23" fillId="35" borderId="32" xfId="0" applyNumberFormat="1" applyFont="1" applyFill="1" applyBorder="1" applyAlignment="1">
      <alignment horizontal="center" readingOrder="2"/>
    </xf>
    <xf numFmtId="1" fontId="23" fillId="35" borderId="44" xfId="0" applyNumberFormat="1" applyFont="1" applyFill="1" applyBorder="1" applyAlignment="1">
      <alignment horizontal="center" readingOrder="2"/>
    </xf>
    <xf numFmtId="0" fontId="29" fillId="35" borderId="30" xfId="0" applyFont="1" applyFill="1" applyBorder="1" applyAlignment="1">
      <alignment horizontal="center" readingOrder="1"/>
    </xf>
    <xf numFmtId="0" fontId="29" fillId="35" borderId="35" xfId="0" applyFont="1" applyFill="1" applyBorder="1" applyAlignment="1">
      <alignment horizontal="center" readingOrder="1"/>
    </xf>
    <xf numFmtId="0" fontId="32" fillId="0" borderId="28" xfId="0" applyFont="1" applyFill="1" applyBorder="1" applyAlignment="1">
      <alignment horizontal="center" wrapText="1" readingOrder="2"/>
    </xf>
    <xf numFmtId="0" fontId="22" fillId="35" borderId="31" xfId="0" applyFont="1" applyFill="1" applyBorder="1" applyAlignment="1">
      <alignment horizontal="center" readingOrder="2"/>
    </xf>
    <xf numFmtId="0" fontId="34" fillId="35" borderId="27" xfId="0" applyFont="1" applyFill="1" applyBorder="1" applyAlignment="1">
      <alignment horizontal="center" readingOrder="2"/>
    </xf>
    <xf numFmtId="0" fontId="34" fillId="35" borderId="28" xfId="0" applyFont="1" applyFill="1" applyBorder="1" applyAlignment="1">
      <alignment horizontal="center" readingOrder="2"/>
    </xf>
    <xf numFmtId="0" fontId="34" fillId="35" borderId="29" xfId="0" applyFont="1" applyFill="1" applyBorder="1" applyAlignment="1">
      <alignment horizontal="center" readingOrder="2"/>
    </xf>
    <xf numFmtId="2" fontId="22" fillId="35" borderId="31" xfId="0" applyNumberFormat="1" applyFont="1" applyFill="1" applyBorder="1" applyAlignment="1">
      <alignment horizontal="center" vertical="center"/>
    </xf>
    <xf numFmtId="0" fontId="34" fillId="35" borderId="12" xfId="0" applyFont="1" applyFill="1" applyBorder="1" applyAlignment="1">
      <alignment horizontal="center" readingOrder="1"/>
    </xf>
    <xf numFmtId="0" fontId="34" fillId="35" borderId="10" xfId="0" applyFont="1" applyFill="1" applyBorder="1" applyAlignment="1">
      <alignment horizontal="center" readingOrder="1"/>
    </xf>
    <xf numFmtId="0" fontId="24" fillId="36" borderId="31" xfId="0" applyFont="1" applyFill="1" applyBorder="1" applyAlignment="1">
      <alignment horizontal="center" readingOrder="1"/>
    </xf>
    <xf numFmtId="0" fontId="24" fillId="36" borderId="12" xfId="0" applyFont="1" applyFill="1" applyBorder="1" applyAlignment="1">
      <alignment horizontal="center" readingOrder="2"/>
    </xf>
    <xf numFmtId="0" fontId="34" fillId="36" borderId="28" xfId="0" applyFont="1" applyFill="1" applyBorder="1" applyAlignment="1">
      <alignment horizontal="center" readingOrder="2"/>
    </xf>
    <xf numFmtId="0" fontId="24" fillId="36" borderId="12" xfId="0" applyFont="1" applyFill="1" applyBorder="1" applyAlignment="1">
      <alignment horizontal="center" wrapText="1" readingOrder="2"/>
    </xf>
    <xf numFmtId="0" fontId="23" fillId="36" borderId="31" xfId="0" applyFont="1" applyFill="1" applyBorder="1" applyAlignment="1">
      <alignment horizontal="center" readingOrder="2"/>
    </xf>
    <xf numFmtId="2" fontId="45" fillId="36" borderId="31" xfId="0" applyNumberFormat="1" applyFont="1" applyFill="1" applyBorder="1" applyAlignment="1">
      <alignment horizontal="center" readingOrder="2"/>
    </xf>
    <xf numFmtId="0" fontId="24" fillId="36" borderId="14" xfId="0" applyFont="1" applyFill="1" applyBorder="1" applyAlignment="1">
      <alignment horizontal="center" readingOrder="1"/>
    </xf>
    <xf numFmtId="0" fontId="38" fillId="35" borderId="32" xfId="0" applyFont="1" applyFill="1" applyBorder="1" applyAlignment="1">
      <alignment horizontal="center" vertical="center" wrapText="1" readingOrder="2"/>
    </xf>
    <xf numFmtId="0" fontId="43" fillId="0" borderId="52" xfId="0" applyFont="1" applyBorder="1" applyAlignment="1">
      <alignment horizontal="right" vertical="top" wrapText="1"/>
    </xf>
    <xf numFmtId="0" fontId="0" fillId="0" borderId="0" xfId="0"/>
    <xf numFmtId="0" fontId="43" fillId="0" borderId="52" xfId="0" applyFont="1" applyBorder="1" applyAlignment="1">
      <alignment horizontal="right" vertical="top" wrapText="1"/>
    </xf>
    <xf numFmtId="0" fontId="38" fillId="35" borderId="33" xfId="0" applyFont="1" applyFill="1" applyBorder="1" applyAlignment="1">
      <alignment horizontal="center" vertical="center" wrapText="1" readingOrder="2"/>
    </xf>
    <xf numFmtId="0" fontId="38" fillId="35" borderId="44" xfId="0" applyFont="1" applyFill="1" applyBorder="1" applyAlignment="1">
      <alignment horizontal="center" vertical="center" wrapText="1" readingOrder="2"/>
    </xf>
    <xf numFmtId="0" fontId="38" fillId="35" borderId="25" xfId="0" applyFont="1" applyFill="1" applyBorder="1" applyAlignment="1">
      <alignment horizontal="right" indent="1"/>
    </xf>
    <xf numFmtId="0" fontId="38" fillId="35" borderId="28" xfId="0" applyFont="1" applyFill="1" applyBorder="1" applyAlignment="1">
      <alignment horizontal="right" indent="1"/>
    </xf>
    <xf numFmtId="0" fontId="38" fillId="35" borderId="29" xfId="0" applyFont="1" applyFill="1" applyBorder="1" applyAlignment="1">
      <alignment horizontal="right" indent="1"/>
    </xf>
    <xf numFmtId="3" fontId="38" fillId="35" borderId="48" xfId="0" applyNumberFormat="1" applyFont="1" applyFill="1" applyBorder="1" applyAlignment="1">
      <alignment horizontal="center" vertical="center" readingOrder="2"/>
    </xf>
    <xf numFmtId="4" fontId="39" fillId="35" borderId="25" xfId="0" applyNumberFormat="1" applyFont="1" applyFill="1" applyBorder="1" applyAlignment="1">
      <alignment horizontal="center"/>
    </xf>
    <xf numFmtId="4" fontId="39" fillId="35" borderId="28" xfId="0" applyNumberFormat="1" applyFont="1" applyFill="1" applyBorder="1" applyAlignment="1">
      <alignment horizontal="center"/>
    </xf>
    <xf numFmtId="4" fontId="39" fillId="35" borderId="29" xfId="0" applyNumberFormat="1" applyFont="1" applyFill="1" applyBorder="1" applyAlignment="1">
      <alignment horizontal="center"/>
    </xf>
    <xf numFmtId="2" fontId="38" fillId="35" borderId="32" xfId="0" applyNumberFormat="1" applyFont="1" applyFill="1" applyBorder="1" applyAlignment="1">
      <alignment horizontal="center" readingOrder="1"/>
    </xf>
    <xf numFmtId="4" fontId="38" fillId="35" borderId="31" xfId="0" applyNumberFormat="1" applyFont="1" applyFill="1" applyBorder="1" applyAlignment="1">
      <alignment horizontal="center"/>
    </xf>
    <xf numFmtId="4" fontId="38" fillId="35" borderId="34" xfId="0" applyNumberFormat="1" applyFont="1" applyFill="1" applyBorder="1" applyAlignment="1">
      <alignment horizontal="center"/>
    </xf>
    <xf numFmtId="0" fontId="46" fillId="0" borderId="0" xfId="0" applyFont="1"/>
    <xf numFmtId="0" fontId="47" fillId="0" borderId="52" xfId="0" applyFont="1" applyBorder="1" applyAlignment="1">
      <alignment vertical="top" wrapText="1"/>
    </xf>
    <xf numFmtId="0" fontId="49" fillId="0" borderId="0" xfId="0" applyFont="1" applyFill="1"/>
    <xf numFmtId="2" fontId="48" fillId="0" borderId="27" xfId="0" applyNumberFormat="1" applyFont="1" applyFill="1" applyBorder="1" applyAlignment="1">
      <alignment horizontal="center"/>
    </xf>
    <xf numFmtId="2" fontId="50" fillId="0" borderId="39" xfId="0" applyNumberFormat="1" applyFont="1" applyFill="1" applyBorder="1" applyAlignment="1">
      <alignment horizontal="center" readingOrder="2"/>
    </xf>
    <xf numFmtId="164" fontId="50" fillId="0" borderId="45" xfId="0" applyNumberFormat="1" applyFont="1" applyFill="1" applyBorder="1" applyAlignment="1">
      <alignment horizontal="center" readingOrder="2"/>
    </xf>
    <xf numFmtId="2" fontId="48" fillId="0" borderId="28" xfId="0" applyNumberFormat="1" applyFont="1" applyFill="1" applyBorder="1" applyAlignment="1">
      <alignment horizontal="center"/>
    </xf>
    <xf numFmtId="164" fontId="48" fillId="0" borderId="27" xfId="0" applyNumberFormat="1" applyFont="1" applyFill="1" applyBorder="1" applyAlignment="1">
      <alignment horizontal="center"/>
    </xf>
    <xf numFmtId="2" fontId="50" fillId="0" borderId="45" xfId="0" applyNumberFormat="1" applyFont="1" applyFill="1" applyBorder="1" applyAlignment="1">
      <alignment horizontal="center" readingOrder="2"/>
    </xf>
    <xf numFmtId="2" fontId="50" fillId="0" borderId="28" xfId="0" applyNumberFormat="1" applyFont="1" applyFill="1" applyBorder="1" applyAlignment="1">
      <alignment horizontal="center" readingOrder="2"/>
    </xf>
    <xf numFmtId="0" fontId="46" fillId="34" borderId="0" xfId="0" applyFont="1" applyFill="1"/>
    <xf numFmtId="0" fontId="48" fillId="36" borderId="31" xfId="0" applyFont="1" applyFill="1" applyBorder="1" applyAlignment="1">
      <alignment horizontal="center" readingOrder="1"/>
    </xf>
    <xf numFmtId="0" fontId="48" fillId="36" borderId="12" xfId="0" applyFont="1" applyFill="1" applyBorder="1" applyAlignment="1">
      <alignment horizontal="center" readingOrder="2"/>
    </xf>
    <xf numFmtId="4" fontId="52" fillId="35" borderId="25" xfId="0" applyNumberFormat="1" applyFont="1" applyFill="1" applyBorder="1" applyAlignment="1">
      <alignment horizontal="center"/>
    </xf>
    <xf numFmtId="4" fontId="52" fillId="35" borderId="28" xfId="0" applyNumberFormat="1" applyFont="1" applyFill="1" applyBorder="1" applyAlignment="1">
      <alignment horizontal="center"/>
    </xf>
    <xf numFmtId="0" fontId="48" fillId="36" borderId="28" xfId="0" applyFont="1" applyFill="1" applyBorder="1" applyAlignment="1">
      <alignment horizontal="center" readingOrder="2"/>
    </xf>
    <xf numFmtId="0" fontId="48" fillId="36" borderId="12" xfId="0" applyFont="1" applyFill="1" applyBorder="1" applyAlignment="1">
      <alignment horizontal="center" wrapText="1" readingOrder="2"/>
    </xf>
    <xf numFmtId="2" fontId="50" fillId="0" borderId="26" xfId="0" applyNumberFormat="1" applyFont="1" applyFill="1" applyBorder="1" applyAlignment="1">
      <alignment horizontal="center" readingOrder="2"/>
    </xf>
    <xf numFmtId="0" fontId="53" fillId="36" borderId="31" xfId="0" applyFont="1" applyFill="1" applyBorder="1" applyAlignment="1">
      <alignment horizontal="center" readingOrder="2"/>
    </xf>
    <xf numFmtId="2" fontId="54" fillId="36" borderId="31" xfId="0" applyNumberFormat="1" applyFont="1" applyFill="1" applyBorder="1" applyAlignment="1">
      <alignment horizontal="center" readingOrder="2"/>
    </xf>
    <xf numFmtId="4" fontId="51" fillId="35" borderId="31" xfId="0" applyNumberFormat="1" applyFont="1" applyFill="1" applyBorder="1" applyAlignment="1">
      <alignment horizontal="center"/>
    </xf>
    <xf numFmtId="0" fontId="48" fillId="35" borderId="31" xfId="0" applyFont="1" applyFill="1" applyBorder="1" applyAlignment="1">
      <alignment horizontal="center" readingOrder="1"/>
    </xf>
    <xf numFmtId="2" fontId="48" fillId="0" borderId="45" xfId="0" applyNumberFormat="1" applyFont="1" applyFill="1" applyBorder="1" applyAlignment="1">
      <alignment horizontal="center"/>
    </xf>
    <xf numFmtId="2" fontId="54" fillId="36" borderId="34" xfId="0" applyNumberFormat="1" applyFont="1" applyFill="1" applyBorder="1" applyAlignment="1">
      <alignment horizontal="center" readingOrder="2"/>
    </xf>
    <xf numFmtId="2" fontId="50" fillId="0" borderId="27" xfId="0" applyNumberFormat="1" applyFont="1" applyFill="1" applyBorder="1" applyAlignment="1">
      <alignment horizontal="center" readingOrder="2"/>
    </xf>
    <xf numFmtId="164" fontId="48" fillId="0" borderId="39" xfId="0" applyNumberFormat="1" applyFont="1" applyFill="1" applyBorder="1" applyAlignment="1">
      <alignment horizontal="center"/>
    </xf>
    <xf numFmtId="2" fontId="48" fillId="0" borderId="39" xfId="0" applyNumberFormat="1" applyFont="1" applyFill="1" applyBorder="1" applyAlignment="1">
      <alignment horizontal="center"/>
    </xf>
    <xf numFmtId="0" fontId="43" fillId="0" borderId="52" xfId="0" applyFont="1" applyBorder="1" applyAlignment="1">
      <alignment horizontal="right" vertical="top" wrapText="1"/>
    </xf>
    <xf numFmtId="2" fontId="46" fillId="0" borderId="0" xfId="0" applyNumberFormat="1" applyFont="1"/>
    <xf numFmtId="0" fontId="24" fillId="0" borderId="14" xfId="0" applyFont="1" applyFill="1" applyBorder="1" applyAlignment="1">
      <alignment horizontal="center" readingOrder="1"/>
    </xf>
    <xf numFmtId="0" fontId="46" fillId="0" borderId="0" xfId="0" applyFont="1" applyFill="1"/>
    <xf numFmtId="0" fontId="34" fillId="0" borderId="28" xfId="0" applyFont="1" applyFill="1" applyBorder="1" applyAlignment="1">
      <alignment horizontal="center" readingOrder="2"/>
    </xf>
    <xf numFmtId="2" fontId="24" fillId="37" borderId="51" xfId="0" applyNumberFormat="1" applyFont="1" applyFill="1" applyBorder="1" applyAlignment="1">
      <alignment horizontal="center" readingOrder="2"/>
    </xf>
    <xf numFmtId="2" fontId="39" fillId="0" borderId="0" xfId="0" applyNumberFormat="1" applyFont="1" applyFill="1" applyBorder="1" applyAlignment="1">
      <alignment horizontal="center" readingOrder="1"/>
    </xf>
    <xf numFmtId="0" fontId="30" fillId="0" borderId="0" xfId="0" applyFont="1" applyFill="1" applyBorder="1"/>
    <xf numFmtId="0" fontId="0" fillId="0" borderId="0" xfId="0" applyBorder="1"/>
    <xf numFmtId="2" fontId="38" fillId="0" borderId="0" xfId="0" applyNumberFormat="1" applyFont="1" applyFill="1" applyBorder="1" applyAlignment="1">
      <alignment horizontal="center" readingOrder="1"/>
    </xf>
    <xf numFmtId="0" fontId="32" fillId="37" borderId="28" xfId="0" applyFont="1" applyFill="1" applyBorder="1" applyAlignment="1">
      <alignment horizontal="center" wrapText="1" readingOrder="2"/>
    </xf>
    <xf numFmtId="0" fontId="55" fillId="37" borderId="0" xfId="0" applyFont="1" applyFill="1" applyAlignment="1">
      <alignment horizontal="center"/>
    </xf>
    <xf numFmtId="0" fontId="55" fillId="0" borderId="0" xfId="0" applyFont="1"/>
    <xf numFmtId="0" fontId="34" fillId="0" borderId="28" xfId="0" applyFont="1" applyFill="1" applyBorder="1" applyAlignment="1">
      <alignment horizontal="center" wrapText="1" readingOrder="2"/>
    </xf>
    <xf numFmtId="2" fontId="34" fillId="0" borderId="28" xfId="0" applyNumberFormat="1" applyFont="1" applyFill="1" applyBorder="1" applyAlignment="1">
      <alignment horizontal="center" wrapText="1" readingOrder="2"/>
    </xf>
    <xf numFmtId="0" fontId="22" fillId="36" borderId="31" xfId="0" applyFont="1" applyFill="1" applyBorder="1" applyAlignment="1">
      <alignment horizontal="center" readingOrder="2"/>
    </xf>
    <xf numFmtId="2" fontId="34" fillId="0" borderId="29" xfId="0" applyNumberFormat="1" applyFont="1" applyFill="1" applyBorder="1" applyAlignment="1">
      <alignment horizontal="center"/>
    </xf>
    <xf numFmtId="164" fontId="24" fillId="0" borderId="51" xfId="0" applyNumberFormat="1" applyFont="1" applyFill="1" applyBorder="1" applyAlignment="1">
      <alignment horizontal="center" readingOrder="2"/>
    </xf>
    <xf numFmtId="2" fontId="35" fillId="0" borderId="28" xfId="0" applyNumberFormat="1" applyFont="1" applyFill="1" applyBorder="1" applyAlignment="1">
      <alignment horizontal="center" vertical="center"/>
    </xf>
    <xf numFmtId="2" fontId="35" fillId="0" borderId="29" xfId="0" applyNumberFormat="1" applyFont="1" applyFill="1" applyBorder="1" applyAlignment="1">
      <alignment horizontal="center" vertical="center"/>
    </xf>
    <xf numFmtId="2" fontId="35" fillId="0" borderId="25" xfId="0" applyNumberFormat="1" applyFont="1" applyFill="1" applyBorder="1" applyAlignment="1">
      <alignment horizontal="center"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22" fillId="35" borderId="31" xfId="0" applyNumberFormat="1" applyFont="1" applyFill="1" applyBorder="1" applyAlignment="1">
      <alignment horizontal="center" vertical="center"/>
    </xf>
    <xf numFmtId="2" fontId="35" fillId="0" borderId="28" xfId="0" applyNumberFormat="1" applyFont="1" applyFill="1" applyBorder="1" applyAlignment="1">
      <alignment horizontal="center" vertical="center"/>
    </xf>
    <xf numFmtId="2" fontId="35" fillId="0" borderId="29" xfId="0" applyNumberFormat="1" applyFont="1" applyFill="1" applyBorder="1" applyAlignment="1">
      <alignment horizontal="center" vertical="center"/>
    </xf>
    <xf numFmtId="2" fontId="36" fillId="0" borderId="39" xfId="0" applyNumberFormat="1" applyFont="1" applyFill="1" applyBorder="1" applyAlignment="1">
      <alignment horizontal="center" readingOrder="2"/>
    </xf>
    <xf numFmtId="2" fontId="35" fillId="0" borderId="27" xfId="0" applyNumberFormat="1" applyFont="1" applyFill="1" applyBorder="1" applyAlignment="1">
      <alignment horizontal="center" vertical="center"/>
    </xf>
    <xf numFmtId="2" fontId="24" fillId="0" borderId="27" xfId="0" applyNumberFormat="1" applyFont="1" applyFill="1" applyBorder="1" applyAlignment="1">
      <alignment horizontal="center"/>
    </xf>
    <xf numFmtId="2" fontId="22" fillId="35" borderId="31" xfId="0" applyNumberFormat="1" applyFont="1" applyFill="1" applyBorder="1" applyAlignment="1">
      <alignment horizontal="center" vertical="center"/>
    </xf>
    <xf numFmtId="2" fontId="50" fillId="0" borderId="28" xfId="0" applyNumberFormat="1" applyFont="1" applyFill="1" applyBorder="1" applyAlignment="1">
      <alignment horizontal="center" readingOrder="2"/>
    </xf>
    <xf numFmtId="2" fontId="54" fillId="36" borderId="31" xfId="0" applyNumberFormat="1" applyFont="1" applyFill="1" applyBorder="1" applyAlignment="1">
      <alignment horizontal="center" readingOrder="2"/>
    </xf>
    <xf numFmtId="2" fontId="50" fillId="0" borderId="27" xfId="0" applyNumberFormat="1" applyFont="1" applyFill="1" applyBorder="1" applyAlignment="1">
      <alignment horizontal="center" readingOrder="2"/>
    </xf>
    <xf numFmtId="0" fontId="23" fillId="0" borderId="0" xfId="0" applyFont="1" applyFill="1" applyAlignment="1">
      <alignment horizontal="right" vertical="top" wrapText="1" readingOrder="2"/>
    </xf>
    <xf numFmtId="0" fontId="28" fillId="35" borderId="19" xfId="0" applyFont="1" applyFill="1" applyBorder="1" applyAlignment="1">
      <alignment horizontal="center" readingOrder="2"/>
    </xf>
    <xf numFmtId="0" fontId="29" fillId="35" borderId="0" xfId="0" applyFont="1" applyFill="1" applyBorder="1" applyAlignment="1">
      <alignment horizontal="center" readingOrder="1"/>
    </xf>
    <xf numFmtId="0" fontId="22" fillId="35" borderId="19" xfId="0" applyFont="1" applyFill="1" applyBorder="1" applyAlignment="1">
      <alignment horizontal="center" readingOrder="2"/>
    </xf>
    <xf numFmtId="0" fontId="24" fillId="36" borderId="12" xfId="0" applyFont="1" applyFill="1" applyBorder="1" applyAlignment="1">
      <alignment horizontal="center" readingOrder="1"/>
    </xf>
    <xf numFmtId="2" fontId="24" fillId="0" borderId="53" xfId="0" applyNumberFormat="1" applyFont="1" applyFill="1" applyBorder="1" applyAlignment="1">
      <alignment horizontal="center" readingOrder="2"/>
    </xf>
    <xf numFmtId="0" fontId="24" fillId="35" borderId="12" xfId="0" applyFont="1" applyFill="1" applyBorder="1" applyAlignment="1">
      <alignment horizontal="center" readingOrder="2"/>
    </xf>
    <xf numFmtId="2" fontId="24" fillId="0" borderId="16" xfId="0" applyNumberFormat="1" applyFont="1" applyFill="1" applyBorder="1" applyAlignment="1">
      <alignment horizontal="center" readingOrder="2"/>
    </xf>
    <xf numFmtId="164" fontId="24" fillId="0" borderId="16" xfId="0" applyNumberFormat="1" applyFont="1" applyFill="1" applyBorder="1" applyAlignment="1">
      <alignment horizontal="center" readingOrder="2"/>
    </xf>
    <xf numFmtId="3" fontId="0" fillId="0" borderId="0" xfId="0" applyNumberFormat="1" applyFill="1"/>
    <xf numFmtId="0" fontId="28" fillId="35" borderId="0" xfId="0" applyFont="1" applyFill="1" applyBorder="1" applyAlignment="1">
      <alignment horizontal="center" readingOrder="2"/>
    </xf>
    <xf numFmtId="1" fontId="23" fillId="35" borderId="37" xfId="0" applyNumberFormat="1" applyFont="1" applyFill="1" applyBorder="1" applyAlignment="1">
      <alignment horizontal="center" readingOrder="2"/>
    </xf>
    <xf numFmtId="1" fontId="23" fillId="35" borderId="14" xfId="0" applyNumberFormat="1" applyFont="1" applyFill="1" applyBorder="1" applyAlignment="1">
      <alignment horizontal="center" readingOrder="2"/>
    </xf>
    <xf numFmtId="0" fontId="29" fillId="35" borderId="27" xfId="0" applyFont="1" applyFill="1" applyBorder="1" applyAlignment="1">
      <alignment horizontal="center" readingOrder="1"/>
    </xf>
    <xf numFmtId="0" fontId="28" fillId="35" borderId="54" xfId="0" applyFont="1" applyFill="1" applyBorder="1" applyAlignment="1">
      <alignment horizontal="center" readingOrder="2"/>
    </xf>
    <xf numFmtId="0" fontId="28" fillId="35" borderId="57" xfId="0" applyFont="1" applyFill="1" applyBorder="1" applyAlignment="1">
      <alignment horizontal="center" readingOrder="2"/>
    </xf>
    <xf numFmtId="0" fontId="28" fillId="35" borderId="58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wrapText="1" readingOrder="2"/>
    </xf>
    <xf numFmtId="2" fontId="35" fillId="0" borderId="10" xfId="0" applyNumberFormat="1" applyFont="1" applyFill="1" applyBorder="1" applyAlignment="1">
      <alignment horizontal="center" vertical="center"/>
    </xf>
    <xf numFmtId="0" fontId="22" fillId="35" borderId="11" xfId="0" applyFont="1" applyFill="1" applyBorder="1" applyAlignment="1">
      <alignment horizontal="center" readingOrder="1"/>
    </xf>
    <xf numFmtId="0" fontId="22" fillId="35" borderId="12" xfId="0" applyFont="1" applyFill="1" applyBorder="1" applyAlignment="1">
      <alignment horizontal="center" readingOrder="2"/>
    </xf>
    <xf numFmtId="2" fontId="35" fillId="37" borderId="28" xfId="0" applyNumberFormat="1" applyFont="1" applyFill="1" applyBorder="1" applyAlignment="1">
      <alignment horizontal="center" vertical="center"/>
    </xf>
    <xf numFmtId="0" fontId="34" fillId="37" borderId="28" xfId="0" applyFont="1" applyFill="1" applyBorder="1" applyAlignment="1">
      <alignment horizontal="center" wrapText="1" readingOrder="2"/>
    </xf>
    <xf numFmtId="2" fontId="35" fillId="37" borderId="27" xfId="0" applyNumberFormat="1" applyFont="1" applyFill="1" applyBorder="1" applyAlignment="1">
      <alignment horizontal="center" vertical="center"/>
    </xf>
    <xf numFmtId="2" fontId="35" fillId="37" borderId="25" xfId="0" applyNumberFormat="1" applyFont="1" applyFill="1" applyBorder="1" applyAlignment="1">
      <alignment horizontal="center" vertical="center"/>
    </xf>
    <xf numFmtId="0" fontId="30" fillId="37" borderId="0" xfId="0" applyFont="1" applyFill="1"/>
    <xf numFmtId="2" fontId="34" fillId="37" borderId="28" xfId="0" applyNumberFormat="1" applyFont="1" applyFill="1" applyBorder="1" applyAlignment="1">
      <alignment horizontal="center" vertical="center" readingOrder="2"/>
    </xf>
    <xf numFmtId="0" fontId="24" fillId="36" borderId="12" xfId="0" applyFont="1" applyFill="1" applyBorder="1" applyAlignment="1">
      <alignment horizontal="center" readingOrder="1"/>
    </xf>
    <xf numFmtId="0" fontId="48" fillId="0" borderId="0" xfId="0" applyFont="1" applyFill="1" applyBorder="1" applyAlignment="1">
      <alignment horizontal="right" wrapText="1" readingOrder="2"/>
    </xf>
    <xf numFmtId="0" fontId="48" fillId="35" borderId="11" xfId="0" applyFont="1" applyFill="1" applyBorder="1" applyAlignment="1">
      <alignment horizontal="center" readingOrder="1"/>
    </xf>
    <xf numFmtId="0" fontId="48" fillId="35" borderId="19" xfId="0" applyFont="1" applyFill="1" applyBorder="1" applyAlignment="1">
      <alignment horizontal="center" readingOrder="2"/>
    </xf>
    <xf numFmtId="2" fontId="36" fillId="0" borderId="35" xfId="0" applyNumberFormat="1" applyFont="1" applyFill="1" applyBorder="1" applyAlignment="1">
      <alignment horizontal="center" readingOrder="2"/>
    </xf>
    <xf numFmtId="3" fontId="30" fillId="0" borderId="0" xfId="0" applyNumberFormat="1" applyFont="1" applyFill="1"/>
    <xf numFmtId="2" fontId="24" fillId="0" borderId="39" xfId="0" applyNumberFormat="1" applyFont="1" applyFill="1" applyBorder="1" applyAlignment="1">
      <alignment horizontal="center"/>
    </xf>
    <xf numFmtId="2" fontId="50" fillId="0" borderId="29" xfId="0" applyNumberFormat="1" applyFont="1" applyFill="1" applyBorder="1" applyAlignment="1">
      <alignment horizontal="center" readingOrder="2"/>
    </xf>
    <xf numFmtId="0" fontId="56" fillId="0" borderId="11" xfId="0" applyFont="1" applyFill="1" applyBorder="1" applyAlignment="1">
      <alignment wrapText="1" readingOrder="2"/>
    </xf>
    <xf numFmtId="0" fontId="17" fillId="0" borderId="0" xfId="0" applyFont="1" applyFill="1"/>
    <xf numFmtId="0" fontId="23" fillId="0" borderId="0" xfId="0" applyFont="1" applyFill="1" applyAlignment="1">
      <alignment horizontal="right" vertical="top" wrapText="1" readingOrder="2"/>
    </xf>
    <xf numFmtId="0" fontId="24" fillId="36" borderId="12" xfId="0" applyFont="1" applyFill="1" applyBorder="1" applyAlignment="1">
      <alignment horizontal="center" readingOrder="1"/>
    </xf>
    <xf numFmtId="0" fontId="29" fillId="35" borderId="56" xfId="0" applyFont="1" applyFill="1" applyBorder="1" applyAlignment="1">
      <alignment horizontal="center" readingOrder="1"/>
    </xf>
    <xf numFmtId="1" fontId="23" fillId="35" borderId="60" xfId="0" applyNumberFormat="1" applyFont="1" applyFill="1" applyBorder="1" applyAlignment="1">
      <alignment horizontal="center" readingOrder="2"/>
    </xf>
    <xf numFmtId="1" fontId="23" fillId="35" borderId="61" xfId="0" applyNumberFormat="1" applyFont="1" applyFill="1" applyBorder="1" applyAlignment="1">
      <alignment horizontal="center" readingOrder="2"/>
    </xf>
    <xf numFmtId="0" fontId="24" fillId="36" borderId="48" xfId="0" applyFont="1" applyFill="1" applyBorder="1" applyAlignment="1">
      <alignment horizontal="center" readingOrder="1"/>
    </xf>
    <xf numFmtId="2" fontId="39" fillId="0" borderId="51" xfId="0" applyNumberFormat="1" applyFont="1" applyBorder="1" applyAlignment="1">
      <alignment horizontal="center" readingOrder="1"/>
    </xf>
    <xf numFmtId="2" fontId="39" fillId="0" borderId="24" xfId="0" applyNumberFormat="1" applyFont="1" applyBorder="1" applyAlignment="1">
      <alignment horizontal="center" readingOrder="1"/>
    </xf>
    <xf numFmtId="2" fontId="39" fillId="0" borderId="50" xfId="0" applyNumberFormat="1" applyFont="1" applyBorder="1" applyAlignment="1">
      <alignment horizontal="center" readingOrder="1"/>
    </xf>
    <xf numFmtId="9" fontId="0" fillId="0" borderId="0" xfId="50" applyFont="1"/>
    <xf numFmtId="0" fontId="23" fillId="35" borderId="48" xfId="0" applyFont="1" applyFill="1" applyBorder="1" applyAlignment="1">
      <alignment readingOrder="2"/>
    </xf>
    <xf numFmtId="0" fontId="23" fillId="35" borderId="37" xfId="0" applyFont="1" applyFill="1" applyBorder="1" applyAlignment="1">
      <alignment readingOrder="2"/>
    </xf>
    <xf numFmtId="0" fontId="23" fillId="35" borderId="34" xfId="0" applyFont="1" applyFill="1" applyBorder="1" applyAlignment="1">
      <alignment readingOrder="2"/>
    </xf>
    <xf numFmtId="0" fontId="24" fillId="36" borderId="12" xfId="0" applyFont="1" applyFill="1" applyBorder="1" applyAlignment="1">
      <alignment horizontal="center" readingOrder="1"/>
    </xf>
    <xf numFmtId="0" fontId="23" fillId="0" borderId="31" xfId="0" applyFont="1" applyFill="1" applyBorder="1" applyAlignment="1">
      <alignment horizontal="center" readingOrder="2"/>
    </xf>
    <xf numFmtId="2" fontId="23" fillId="0" borderId="27" xfId="0" applyNumberFormat="1" applyFont="1" applyFill="1" applyBorder="1" applyAlignment="1">
      <alignment horizontal="center"/>
    </xf>
    <xf numFmtId="2" fontId="45" fillId="0" borderId="31" xfId="0" applyNumberFormat="1" applyFont="1" applyFill="1" applyBorder="1" applyAlignment="1">
      <alignment horizontal="center" readingOrder="2"/>
    </xf>
    <xf numFmtId="2" fontId="45" fillId="0" borderId="45" xfId="0" applyNumberFormat="1" applyFont="1" applyFill="1" applyBorder="1" applyAlignment="1">
      <alignment horizontal="center" readingOrder="2"/>
    </xf>
    <xf numFmtId="0" fontId="23" fillId="0" borderId="34" xfId="0" applyFont="1" applyFill="1" applyBorder="1" applyAlignment="1">
      <alignment horizontal="center" readingOrder="1"/>
    </xf>
    <xf numFmtId="2" fontId="50" fillId="0" borderId="28" xfId="0" applyNumberFormat="1" applyFont="1" applyFill="1" applyBorder="1" applyAlignment="1">
      <alignment horizontal="center"/>
    </xf>
    <xf numFmtId="2" fontId="50" fillId="0" borderId="39" xfId="0" applyNumberFormat="1" applyFont="1" applyFill="1" applyBorder="1" applyAlignment="1">
      <alignment horizontal="center"/>
    </xf>
    <xf numFmtId="2" fontId="50" fillId="0" borderId="45" xfId="0" applyNumberFormat="1" applyFont="1" applyFill="1" applyBorder="1" applyAlignment="1">
      <alignment horizontal="center"/>
    </xf>
    <xf numFmtId="0" fontId="35" fillId="0" borderId="28" xfId="0" applyFont="1" applyFill="1" applyBorder="1" applyAlignment="1">
      <alignment horizontal="center" readingOrder="2"/>
    </xf>
    <xf numFmtId="0" fontId="35" fillId="0" borderId="28" xfId="0" applyFont="1" applyFill="1" applyBorder="1" applyAlignment="1">
      <alignment horizontal="center" wrapText="1" readingOrder="2"/>
    </xf>
    <xf numFmtId="2" fontId="32" fillId="0" borderId="28" xfId="0" applyNumberFormat="1" applyFont="1" applyFill="1" applyBorder="1" applyAlignment="1">
      <alignment horizontal="center" vertical="center"/>
    </xf>
    <xf numFmtId="2" fontId="32" fillId="37" borderId="28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top" wrapText="1" readingOrder="1"/>
    </xf>
    <xf numFmtId="0" fontId="22" fillId="33" borderId="15" xfId="0" applyFont="1" applyFill="1" applyBorder="1" applyAlignment="1">
      <alignment horizontal="center" readingOrder="2"/>
    </xf>
    <xf numFmtId="0" fontId="22" fillId="33" borderId="24" xfId="0" applyFont="1" applyFill="1" applyBorder="1" applyAlignment="1">
      <alignment horizontal="center" readingOrder="2"/>
    </xf>
    <xf numFmtId="0" fontId="22" fillId="33" borderId="38" xfId="0" applyFont="1" applyFill="1" applyBorder="1" applyAlignment="1">
      <alignment horizontal="center" readingOrder="2"/>
    </xf>
    <xf numFmtId="0" fontId="22" fillId="33" borderId="23" xfId="0" applyFont="1" applyFill="1" applyBorder="1" applyAlignment="1">
      <alignment horizontal="center" readingOrder="2"/>
    </xf>
    <xf numFmtId="0" fontId="22" fillId="33" borderId="15" xfId="0" applyFont="1" applyFill="1" applyBorder="1" applyAlignment="1">
      <alignment horizontal="center" readingOrder="1"/>
    </xf>
    <xf numFmtId="0" fontId="23" fillId="0" borderId="0" xfId="0" applyFont="1" applyFill="1" applyAlignment="1">
      <alignment horizontal="center" vertical="top" wrapText="1" readingOrder="1"/>
    </xf>
    <xf numFmtId="0" fontId="23" fillId="35" borderId="17" xfId="0" applyFont="1" applyFill="1" applyBorder="1" applyAlignment="1">
      <alignment horizontal="center" readingOrder="1"/>
    </xf>
    <xf numFmtId="0" fontId="23" fillId="35" borderId="10" xfId="0" applyFont="1" applyFill="1" applyBorder="1" applyAlignment="1">
      <alignment horizontal="center" readingOrder="1"/>
    </xf>
    <xf numFmtId="0" fontId="23" fillId="35" borderId="12" xfId="0" applyFont="1" applyFill="1" applyBorder="1" applyAlignment="1">
      <alignment horizontal="center" readingOrder="1"/>
    </xf>
    <xf numFmtId="0" fontId="23" fillId="0" borderId="0" xfId="0" applyFont="1" applyFill="1" applyAlignment="1">
      <alignment horizontal="right" vertical="top" wrapText="1" readingOrder="2"/>
    </xf>
    <xf numFmtId="0" fontId="23" fillId="35" borderId="17" xfId="0" applyFont="1" applyFill="1" applyBorder="1" applyAlignment="1">
      <alignment horizontal="center" readingOrder="2"/>
    </xf>
    <xf numFmtId="0" fontId="23" fillId="35" borderId="10" xfId="0" applyFont="1" applyFill="1" applyBorder="1" applyAlignment="1">
      <alignment horizontal="center" readingOrder="2"/>
    </xf>
    <xf numFmtId="0" fontId="23" fillId="35" borderId="12" xfId="0" applyFont="1" applyFill="1" applyBorder="1" applyAlignment="1">
      <alignment horizontal="center" readingOrder="2"/>
    </xf>
    <xf numFmtId="0" fontId="24" fillId="35" borderId="48" xfId="0" applyFont="1" applyFill="1" applyBorder="1" applyAlignment="1">
      <alignment horizontal="center" readingOrder="1"/>
    </xf>
    <xf numFmtId="0" fontId="24" fillId="35" borderId="37" xfId="0" applyFont="1" applyFill="1" applyBorder="1" applyAlignment="1">
      <alignment horizontal="center" readingOrder="1"/>
    </xf>
    <xf numFmtId="0" fontId="24" fillId="35" borderId="34" xfId="0" applyFont="1" applyFill="1" applyBorder="1" applyAlignment="1">
      <alignment horizontal="center" readingOrder="1"/>
    </xf>
    <xf numFmtId="0" fontId="24" fillId="35" borderId="48" xfId="0" applyFont="1" applyFill="1" applyBorder="1" applyAlignment="1">
      <alignment horizontal="center" readingOrder="2"/>
    </xf>
    <xf numFmtId="0" fontId="24" fillId="35" borderId="37" xfId="0" applyFont="1" applyFill="1" applyBorder="1" applyAlignment="1">
      <alignment horizontal="center" readingOrder="2"/>
    </xf>
    <xf numFmtId="0" fontId="24" fillId="35" borderId="34" xfId="0" applyFont="1" applyFill="1" applyBorder="1" applyAlignment="1">
      <alignment horizontal="center" readingOrder="2"/>
    </xf>
    <xf numFmtId="0" fontId="23" fillId="35" borderId="17" xfId="0" applyFont="1" applyFill="1" applyBorder="1" applyAlignment="1">
      <alignment horizontal="center" vertical="center" readingOrder="1"/>
    </xf>
    <xf numFmtId="0" fontId="23" fillId="35" borderId="10" xfId="0" applyFont="1" applyFill="1" applyBorder="1" applyAlignment="1">
      <alignment horizontal="center" vertical="center" readingOrder="1"/>
    </xf>
    <xf numFmtId="0" fontId="23" fillId="35" borderId="12" xfId="0" applyFont="1" applyFill="1" applyBorder="1" applyAlignment="1">
      <alignment horizontal="center" vertical="center" readingOrder="1"/>
    </xf>
    <xf numFmtId="0" fontId="23" fillId="35" borderId="48" xfId="0" applyFont="1" applyFill="1" applyBorder="1" applyAlignment="1">
      <alignment horizontal="center" readingOrder="1"/>
    </xf>
    <xf numFmtId="0" fontId="23" fillId="35" borderId="37" xfId="0" applyFont="1" applyFill="1" applyBorder="1" applyAlignment="1">
      <alignment horizontal="center" readingOrder="1"/>
    </xf>
    <xf numFmtId="0" fontId="23" fillId="35" borderId="34" xfId="0" applyFont="1" applyFill="1" applyBorder="1" applyAlignment="1">
      <alignment horizontal="center" readingOrder="1"/>
    </xf>
    <xf numFmtId="0" fontId="23" fillId="35" borderId="48" xfId="0" applyFont="1" applyFill="1" applyBorder="1" applyAlignment="1">
      <alignment horizontal="center" readingOrder="2"/>
    </xf>
    <xf numFmtId="0" fontId="23" fillId="35" borderId="37" xfId="0" applyFont="1" applyFill="1" applyBorder="1" applyAlignment="1">
      <alignment horizontal="center" readingOrder="2"/>
    </xf>
    <xf numFmtId="0" fontId="23" fillId="35" borderId="34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1"/>
    </xf>
    <xf numFmtId="0" fontId="23" fillId="35" borderId="11" xfId="0" applyFont="1" applyFill="1" applyBorder="1" applyAlignment="1">
      <alignment horizontal="center" readingOrder="1"/>
    </xf>
    <xf numFmtId="0" fontId="23" fillId="35" borderId="55" xfId="0" applyFont="1" applyFill="1" applyBorder="1" applyAlignment="1">
      <alignment horizontal="center" readingOrder="1"/>
    </xf>
    <xf numFmtId="0" fontId="23" fillId="35" borderId="17" xfId="0" applyFont="1" applyFill="1" applyBorder="1" applyAlignment="1">
      <alignment horizontal="center" vertical="center" readingOrder="2"/>
    </xf>
    <xf numFmtId="0" fontId="23" fillId="35" borderId="10" xfId="0" applyFont="1" applyFill="1" applyBorder="1" applyAlignment="1">
      <alignment horizontal="center" vertical="center" readingOrder="2"/>
    </xf>
    <xf numFmtId="0" fontId="23" fillId="35" borderId="12" xfId="0" applyFont="1" applyFill="1" applyBorder="1" applyAlignment="1">
      <alignment horizontal="center" vertical="center" readingOrder="2"/>
    </xf>
    <xf numFmtId="0" fontId="22" fillId="0" borderId="0" xfId="0" applyFont="1" applyFill="1" applyAlignment="1">
      <alignment horizontal="right" wrapText="1" readingOrder="2"/>
    </xf>
    <xf numFmtId="0" fontId="28" fillId="35" borderId="18" xfId="0" applyFont="1" applyFill="1" applyBorder="1" applyAlignment="1">
      <alignment horizontal="center" readingOrder="2"/>
    </xf>
    <xf numFmtId="0" fontId="28" fillId="35" borderId="20" xfId="0" applyFont="1" applyFill="1" applyBorder="1" applyAlignment="1">
      <alignment horizontal="center" readingOrder="2"/>
    </xf>
    <xf numFmtId="0" fontId="29" fillId="35" borderId="30" xfId="0" applyFont="1" applyFill="1" applyBorder="1" applyAlignment="1">
      <alignment horizontal="center" readingOrder="1"/>
    </xf>
    <xf numFmtId="0" fontId="29" fillId="35" borderId="35" xfId="0" applyFont="1" applyFill="1" applyBorder="1" applyAlignment="1">
      <alignment horizontal="center" readingOrder="1"/>
    </xf>
    <xf numFmtId="0" fontId="28" fillId="35" borderId="19" xfId="0" applyFont="1" applyFill="1" applyBorder="1" applyAlignment="1">
      <alignment horizontal="center" readingOrder="2"/>
    </xf>
    <xf numFmtId="0" fontId="29" fillId="35" borderId="11" xfId="0" applyFont="1" applyFill="1" applyBorder="1" applyAlignment="1">
      <alignment horizontal="center" readingOrder="1"/>
    </xf>
    <xf numFmtId="0" fontId="29" fillId="35" borderId="0" xfId="0" applyFont="1" applyFill="1" applyBorder="1" applyAlignment="1">
      <alignment horizontal="center" readingOrder="1"/>
    </xf>
    <xf numFmtId="0" fontId="29" fillId="35" borderId="59" xfId="0" applyFont="1" applyFill="1" applyBorder="1" applyAlignment="1">
      <alignment horizontal="center" readingOrder="1"/>
    </xf>
    <xf numFmtId="0" fontId="29" fillId="35" borderId="13" xfId="0" applyFont="1" applyFill="1" applyBorder="1" applyAlignment="1">
      <alignment horizontal="center" readingOrder="1"/>
    </xf>
    <xf numFmtId="0" fontId="29" fillId="35" borderId="14" xfId="0" applyFont="1" applyFill="1" applyBorder="1" applyAlignment="1">
      <alignment horizontal="center" readingOrder="1"/>
    </xf>
    <xf numFmtId="0" fontId="23" fillId="35" borderId="14" xfId="0" applyFont="1" applyFill="1" applyBorder="1" applyAlignment="1">
      <alignment horizontal="center" readingOrder="1"/>
    </xf>
    <xf numFmtId="0" fontId="22" fillId="35" borderId="17" xfId="0" applyFont="1" applyFill="1" applyBorder="1" applyAlignment="1">
      <alignment horizontal="center" readingOrder="1"/>
    </xf>
    <xf numFmtId="0" fontId="22" fillId="35" borderId="10" xfId="0" applyFont="1" applyFill="1" applyBorder="1" applyAlignment="1">
      <alignment horizontal="center" readingOrder="1"/>
    </xf>
    <xf numFmtId="0" fontId="22" fillId="35" borderId="12" xfId="0" applyFont="1" applyFill="1" applyBorder="1" applyAlignment="1">
      <alignment horizontal="center" readingOrder="1"/>
    </xf>
    <xf numFmtId="0" fontId="22" fillId="35" borderId="13" xfId="0" applyFont="1" applyFill="1" applyBorder="1" applyAlignment="1">
      <alignment horizontal="center" readingOrder="1"/>
    </xf>
    <xf numFmtId="0" fontId="22" fillId="35" borderId="14" xfId="0" applyFont="1" applyFill="1" applyBorder="1" applyAlignment="1">
      <alignment horizontal="center" readingOrder="1"/>
    </xf>
    <xf numFmtId="0" fontId="33" fillId="35" borderId="18" xfId="0" applyFont="1" applyFill="1" applyBorder="1" applyAlignment="1">
      <alignment horizontal="center"/>
    </xf>
    <xf numFmtId="0" fontId="33" fillId="35" borderId="19" xfId="0" applyFont="1" applyFill="1" applyBorder="1" applyAlignment="1">
      <alignment horizontal="center"/>
    </xf>
    <xf numFmtId="0" fontId="33" fillId="35" borderId="20" xfId="0" applyFont="1" applyFill="1" applyBorder="1" applyAlignment="1">
      <alignment horizontal="center"/>
    </xf>
    <xf numFmtId="0" fontId="33" fillId="35" borderId="13" xfId="0" applyFont="1" applyFill="1" applyBorder="1" applyAlignment="1">
      <alignment horizontal="center"/>
    </xf>
    <xf numFmtId="0" fontId="33" fillId="35" borderId="11" xfId="0" applyFont="1" applyFill="1" applyBorder="1" applyAlignment="1">
      <alignment horizontal="center"/>
    </xf>
    <xf numFmtId="0" fontId="33" fillId="35" borderId="14" xfId="0" applyFont="1" applyFill="1" applyBorder="1" applyAlignment="1">
      <alignment horizontal="center"/>
    </xf>
    <xf numFmtId="0" fontId="22" fillId="35" borderId="18" xfId="0" applyFont="1" applyFill="1" applyBorder="1" applyAlignment="1">
      <alignment horizontal="center" readingOrder="2"/>
    </xf>
    <xf numFmtId="0" fontId="22" fillId="35" borderId="19" xfId="0" applyFont="1" applyFill="1" applyBorder="1" applyAlignment="1">
      <alignment horizontal="center" readingOrder="2"/>
    </xf>
    <xf numFmtId="0" fontId="22" fillId="35" borderId="20" xfId="0" applyFont="1" applyFill="1" applyBorder="1" applyAlignment="1">
      <alignment horizontal="center" readingOrder="2"/>
    </xf>
    <xf numFmtId="0" fontId="22" fillId="35" borderId="11" xfId="0" applyFont="1" applyFill="1" applyBorder="1" applyAlignment="1">
      <alignment horizontal="center" readingOrder="1"/>
    </xf>
    <xf numFmtId="0" fontId="23" fillId="0" borderId="11" xfId="0" applyFont="1" applyFill="1" applyBorder="1" applyAlignment="1">
      <alignment horizontal="right" wrapText="1" readingOrder="2"/>
    </xf>
    <xf numFmtId="0" fontId="22" fillId="35" borderId="48" xfId="0" applyFont="1" applyFill="1" applyBorder="1" applyAlignment="1">
      <alignment horizontal="center" readingOrder="2"/>
    </xf>
    <xf numFmtId="0" fontId="22" fillId="35" borderId="37" xfId="0" applyFont="1" applyFill="1" applyBorder="1" applyAlignment="1">
      <alignment horizontal="center" readingOrder="2"/>
    </xf>
    <xf numFmtId="0" fontId="22" fillId="35" borderId="34" xfId="0" applyFont="1" applyFill="1" applyBorder="1" applyAlignment="1">
      <alignment horizontal="center" readingOrder="2"/>
    </xf>
    <xf numFmtId="0" fontId="22" fillId="35" borderId="13" xfId="0" applyFont="1" applyFill="1" applyBorder="1" applyAlignment="1">
      <alignment horizontal="center" readingOrder="2"/>
    </xf>
    <xf numFmtId="0" fontId="22" fillId="35" borderId="11" xfId="0" applyFont="1" applyFill="1" applyBorder="1" applyAlignment="1">
      <alignment horizontal="center" readingOrder="2"/>
    </xf>
    <xf numFmtId="0" fontId="22" fillId="35" borderId="14" xfId="0" applyFont="1" applyFill="1" applyBorder="1" applyAlignment="1">
      <alignment horizontal="center" readingOrder="2"/>
    </xf>
    <xf numFmtId="0" fontId="22" fillId="35" borderId="48" xfId="0" applyFont="1" applyFill="1" applyBorder="1" applyAlignment="1">
      <alignment horizontal="center" vertical="center" readingOrder="2"/>
    </xf>
    <xf numFmtId="0" fontId="22" fillId="35" borderId="37" xfId="0" applyFont="1" applyFill="1" applyBorder="1" applyAlignment="1">
      <alignment horizontal="center" vertical="center" readingOrder="2"/>
    </xf>
    <xf numFmtId="0" fontId="22" fillId="35" borderId="34" xfId="0" applyFont="1" applyFill="1" applyBorder="1" applyAlignment="1">
      <alignment horizontal="center" vertical="center" readingOrder="2"/>
    </xf>
    <xf numFmtId="0" fontId="24" fillId="36" borderId="17" xfId="0" applyFont="1" applyFill="1" applyBorder="1" applyAlignment="1">
      <alignment horizontal="center" readingOrder="2"/>
    </xf>
    <xf numFmtId="0" fontId="24" fillId="36" borderId="10" xfId="0" applyFont="1" applyFill="1" applyBorder="1" applyAlignment="1">
      <alignment horizontal="center" readingOrder="2"/>
    </xf>
    <xf numFmtId="0" fontId="24" fillId="36" borderId="12" xfId="0" applyFont="1" applyFill="1" applyBorder="1" applyAlignment="1">
      <alignment horizontal="center" readingOrder="2"/>
    </xf>
    <xf numFmtId="0" fontId="24" fillId="36" borderId="17" xfId="0" applyFont="1" applyFill="1" applyBorder="1" applyAlignment="1">
      <alignment horizontal="center" readingOrder="1"/>
    </xf>
    <xf numFmtId="0" fontId="24" fillId="36" borderId="10" xfId="0" applyFont="1" applyFill="1" applyBorder="1" applyAlignment="1">
      <alignment horizontal="center" readingOrder="1"/>
    </xf>
    <xf numFmtId="0" fontId="24" fillId="36" borderId="12" xfId="0" applyFont="1" applyFill="1" applyBorder="1" applyAlignment="1">
      <alignment horizontal="center" readingOrder="1"/>
    </xf>
    <xf numFmtId="0" fontId="24" fillId="36" borderId="13" xfId="0" applyFont="1" applyFill="1" applyBorder="1" applyAlignment="1">
      <alignment horizontal="center" readingOrder="1"/>
    </xf>
    <xf numFmtId="0" fontId="24" fillId="36" borderId="11" xfId="0" applyFont="1" applyFill="1" applyBorder="1" applyAlignment="1">
      <alignment horizontal="center" readingOrder="1"/>
    </xf>
    <xf numFmtId="0" fontId="24" fillId="36" borderId="14" xfId="0" applyFont="1" applyFill="1" applyBorder="1" applyAlignment="1">
      <alignment horizontal="center" readingOrder="1"/>
    </xf>
    <xf numFmtId="0" fontId="24" fillId="36" borderId="18" xfId="0" applyFont="1" applyFill="1" applyBorder="1" applyAlignment="1">
      <alignment horizontal="center" readingOrder="2"/>
    </xf>
    <xf numFmtId="0" fontId="24" fillId="36" borderId="19" xfId="0" applyFont="1" applyFill="1" applyBorder="1" applyAlignment="1">
      <alignment horizontal="center" readingOrder="2"/>
    </xf>
    <xf numFmtId="0" fontId="24" fillId="36" borderId="20" xfId="0" applyFont="1" applyFill="1" applyBorder="1" applyAlignment="1">
      <alignment horizontal="center" readingOrder="2"/>
    </xf>
    <xf numFmtId="0" fontId="24" fillId="36" borderId="48" xfId="0" applyFont="1" applyFill="1" applyBorder="1" applyAlignment="1">
      <alignment horizontal="center" readingOrder="1"/>
    </xf>
    <xf numFmtId="0" fontId="24" fillId="36" borderId="37" xfId="0" applyFont="1" applyFill="1" applyBorder="1" applyAlignment="1">
      <alignment horizontal="center" readingOrder="1"/>
    </xf>
    <xf numFmtId="0" fontId="24" fillId="36" borderId="34" xfId="0" applyFont="1" applyFill="1" applyBorder="1" applyAlignment="1">
      <alignment horizontal="center" readingOrder="1"/>
    </xf>
    <xf numFmtId="0" fontId="24" fillId="36" borderId="20" xfId="0" applyFont="1" applyFill="1" applyBorder="1" applyAlignment="1">
      <alignment horizontal="center" readingOrder="1"/>
    </xf>
    <xf numFmtId="0" fontId="24" fillId="36" borderId="35" xfId="0" applyFont="1" applyFill="1" applyBorder="1" applyAlignment="1">
      <alignment horizontal="center" readingOrder="1"/>
    </xf>
    <xf numFmtId="0" fontId="23" fillId="0" borderId="0" xfId="0" applyFont="1" applyFill="1" applyAlignment="1">
      <alignment horizontal="left" vertical="center" wrapText="1" readingOrder="1"/>
    </xf>
    <xf numFmtId="0" fontId="25" fillId="0" borderId="0" xfId="0" applyFont="1" applyFill="1" applyBorder="1" applyAlignment="1">
      <alignment horizontal="right" wrapText="1" readingOrder="2"/>
    </xf>
    <xf numFmtId="0" fontId="38" fillId="35" borderId="49" xfId="0" applyFont="1" applyFill="1" applyBorder="1" applyAlignment="1">
      <alignment horizontal="center" vertical="center" wrapText="1" readingOrder="2"/>
    </xf>
    <xf numFmtId="0" fontId="38" fillId="35" borderId="37" xfId="0" applyFont="1" applyFill="1" applyBorder="1" applyAlignment="1">
      <alignment horizontal="center" vertical="center" wrapText="1" readingOrder="2"/>
    </xf>
    <xf numFmtId="0" fontId="38" fillId="35" borderId="36" xfId="0" applyFont="1" applyFill="1" applyBorder="1" applyAlignment="1">
      <alignment horizontal="center" vertical="center" wrapText="1" readingOrder="2"/>
    </xf>
    <xf numFmtId="0" fontId="25" fillId="0" borderId="11" xfId="0" applyFont="1" applyFill="1" applyBorder="1" applyAlignment="1">
      <alignment horizontal="center" wrapText="1" readingOrder="2"/>
    </xf>
    <xf numFmtId="0" fontId="23" fillId="0" borderId="0" xfId="0" applyFont="1" applyFill="1" applyAlignment="1">
      <alignment horizontal="left" vertical="top" wrapText="1" readingOrder="1"/>
    </xf>
    <xf numFmtId="0" fontId="38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51" fillId="35" borderId="17" xfId="0" applyFont="1" applyFill="1" applyBorder="1" applyAlignment="1">
      <alignment horizontal="center" vertical="center" wrapText="1" readingOrder="2"/>
    </xf>
    <xf numFmtId="0" fontId="51" fillId="35" borderId="10" xfId="0" applyFont="1" applyFill="1" applyBorder="1" applyAlignment="1">
      <alignment horizontal="center" vertical="center" wrapText="1" readingOrder="2"/>
    </xf>
    <xf numFmtId="0" fontId="51" fillId="35" borderId="12" xfId="0" applyFont="1" applyFill="1" applyBorder="1" applyAlignment="1">
      <alignment horizontal="center" vertical="center" wrapText="1" readingOrder="2"/>
    </xf>
    <xf numFmtId="0" fontId="48" fillId="35" borderId="13" xfId="0" applyFont="1" applyFill="1" applyBorder="1" applyAlignment="1">
      <alignment horizontal="center" readingOrder="1"/>
    </xf>
    <xf numFmtId="0" fontId="48" fillId="35" borderId="11" xfId="0" applyFont="1" applyFill="1" applyBorder="1" applyAlignment="1">
      <alignment horizontal="center" readingOrder="1"/>
    </xf>
    <xf numFmtId="0" fontId="48" fillId="36" borderId="18" xfId="0" applyFont="1" applyFill="1" applyBorder="1" applyAlignment="1">
      <alignment horizontal="center" readingOrder="2"/>
    </xf>
    <xf numFmtId="0" fontId="48" fillId="36" borderId="19" xfId="0" applyFont="1" applyFill="1" applyBorder="1" applyAlignment="1">
      <alignment horizontal="center" readingOrder="2"/>
    </xf>
    <xf numFmtId="0" fontId="48" fillId="36" borderId="20" xfId="0" applyFont="1" applyFill="1" applyBorder="1" applyAlignment="1">
      <alignment horizontal="center" readingOrder="2"/>
    </xf>
    <xf numFmtId="0" fontId="48" fillId="36" borderId="13" xfId="0" applyFont="1" applyFill="1" applyBorder="1" applyAlignment="1">
      <alignment horizontal="center" readingOrder="1"/>
    </xf>
    <xf numFmtId="0" fontId="48" fillId="36" borderId="11" xfId="0" applyFont="1" applyFill="1" applyBorder="1" applyAlignment="1">
      <alignment horizontal="center" readingOrder="1"/>
    </xf>
    <xf numFmtId="0" fontId="48" fillId="36" borderId="14" xfId="0" applyFont="1" applyFill="1" applyBorder="1" applyAlignment="1">
      <alignment horizontal="center" readingOrder="1"/>
    </xf>
    <xf numFmtId="0" fontId="48" fillId="35" borderId="18" xfId="0" applyFont="1" applyFill="1" applyBorder="1" applyAlignment="1">
      <alignment horizontal="center" readingOrder="2"/>
    </xf>
    <xf numFmtId="0" fontId="48" fillId="35" borderId="19" xfId="0" applyFont="1" applyFill="1" applyBorder="1" applyAlignment="1">
      <alignment horizontal="center" readingOrder="2"/>
    </xf>
    <xf numFmtId="0" fontId="48" fillId="35" borderId="48" xfId="0" applyFont="1" applyFill="1" applyBorder="1" applyAlignment="1">
      <alignment horizontal="center" readingOrder="2"/>
    </xf>
    <xf numFmtId="0" fontId="48" fillId="35" borderId="34" xfId="0" applyFont="1" applyFill="1" applyBorder="1" applyAlignment="1">
      <alignment horizontal="center" readingOrder="2"/>
    </xf>
    <xf numFmtId="0" fontId="48" fillId="35" borderId="14" xfId="0" applyFont="1" applyFill="1" applyBorder="1" applyAlignment="1">
      <alignment horizontal="center" readingOrder="1"/>
    </xf>
    <xf numFmtId="0" fontId="48" fillId="36" borderId="17" xfId="0" applyFont="1" applyFill="1" applyBorder="1" applyAlignment="1">
      <alignment horizontal="center" readingOrder="2"/>
    </xf>
    <xf numFmtId="0" fontId="48" fillId="36" borderId="10" xfId="0" applyFont="1" applyFill="1" applyBorder="1" applyAlignment="1">
      <alignment horizontal="center" readingOrder="2"/>
    </xf>
    <xf numFmtId="0" fontId="48" fillId="36" borderId="12" xfId="0" applyFont="1" applyFill="1" applyBorder="1" applyAlignment="1">
      <alignment horizontal="center" readingOrder="2"/>
    </xf>
    <xf numFmtId="0" fontId="48" fillId="0" borderId="11" xfId="0" applyFont="1" applyFill="1" applyBorder="1" applyAlignment="1">
      <alignment horizontal="left" wrapText="1" readingOrder="1"/>
    </xf>
    <xf numFmtId="0" fontId="48" fillId="0" borderId="0" xfId="0" applyFont="1" applyFill="1" applyBorder="1" applyAlignment="1">
      <alignment horizontal="right" wrapText="1" readingOrder="2"/>
    </xf>
    <xf numFmtId="0" fontId="48" fillId="35" borderId="20" xfId="0" applyFont="1" applyFill="1" applyBorder="1" applyAlignment="1">
      <alignment horizontal="center" readingOrder="2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40% - Accent6 2 2 2" xfId="49" xr:uid="{00000000-0005-0000-0000-00000E000000}"/>
    <cellStyle name="40% - Accent6 2 3" xfId="48" xr:uid="{00000000-0005-0000-0000-00000F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2 2" xfId="52" xr:uid="{00000000-0005-0000-0000-00002A000000}"/>
    <cellStyle name="Normal 3" xfId="42" xr:uid="{00000000-0005-0000-0000-00002B000000}"/>
    <cellStyle name="Normal 3 2" xfId="53" xr:uid="{00000000-0005-0000-0000-00002C000000}"/>
    <cellStyle name="Normal 4" xfId="51" xr:uid="{00000000-0005-0000-0000-00002D000000}"/>
    <cellStyle name="Note" xfId="15" builtinId="10" customBuiltin="1"/>
    <cellStyle name="Output" xfId="10" builtinId="21" customBuiltin="1"/>
    <cellStyle name="Percent" xfId="50" builtinId="5"/>
    <cellStyle name="Percent 3" xfId="44" xr:uid="{00000000-0005-0000-0000-000031000000}"/>
    <cellStyle name="Title" xfId="1" builtinId="15" customBuiltin="1"/>
    <cellStyle name="Total" xfId="17" builtinId="25" customBuiltin="1"/>
    <cellStyle name="TXT2" xfId="46" xr:uid="{00000000-0005-0000-0000-000034000000}"/>
    <cellStyle name="Warning Text" xfId="14" builtinId="11" customBuiltin="1"/>
  </cellStyles>
  <dxfs count="4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rightToLeft="1" topLeftCell="B1" workbookViewId="0">
      <selection activeCell="D14" sqref="D14"/>
    </sheetView>
  </sheetViews>
  <sheetFormatPr defaultRowHeight="15"/>
  <cols>
    <col min="1" max="1" width="16.5703125" customWidth="1"/>
    <col min="2" max="7" width="15.85546875" customWidth="1"/>
  </cols>
  <sheetData>
    <row r="1" spans="1:7">
      <c r="A1" s="2" t="s">
        <v>184</v>
      </c>
      <c r="B1" s="4"/>
      <c r="C1" s="4"/>
      <c r="D1" s="4"/>
      <c r="E1" s="4"/>
      <c r="F1" s="4"/>
      <c r="G1" s="4"/>
    </row>
    <row r="2" spans="1:7" ht="15.75">
      <c r="A2" s="4"/>
      <c r="B2" s="250" t="s">
        <v>186</v>
      </c>
      <c r="C2" s="250"/>
      <c r="D2" s="250"/>
      <c r="E2" s="250"/>
      <c r="F2" s="250"/>
      <c r="G2" s="250"/>
    </row>
    <row r="3" spans="1:7">
      <c r="A3" s="251" t="s">
        <v>0</v>
      </c>
      <c r="B3" s="251" t="s">
        <v>1</v>
      </c>
      <c r="C3" s="252" t="s">
        <v>199</v>
      </c>
      <c r="D3" s="253"/>
      <c r="E3" s="254"/>
      <c r="F3" s="255" t="s">
        <v>2</v>
      </c>
      <c r="G3" s="251" t="s">
        <v>3</v>
      </c>
    </row>
    <row r="4" spans="1:7">
      <c r="A4" s="251"/>
      <c r="B4" s="251"/>
      <c r="C4" s="255" t="s">
        <v>4</v>
      </c>
      <c r="D4" s="255"/>
      <c r="E4" s="255"/>
      <c r="F4" s="255"/>
      <c r="G4" s="251"/>
    </row>
    <row r="5" spans="1:7">
      <c r="A5" s="251"/>
      <c r="B5" s="251"/>
      <c r="C5" s="49">
        <v>2017</v>
      </c>
      <c r="D5" s="49">
        <v>2018</v>
      </c>
      <c r="E5" s="49">
        <v>2019</v>
      </c>
      <c r="F5" s="255"/>
      <c r="G5" s="251"/>
    </row>
    <row r="6" spans="1:7">
      <c r="A6" s="48" t="s">
        <v>5</v>
      </c>
      <c r="B6" s="29" t="s">
        <v>6</v>
      </c>
      <c r="C6" s="1">
        <v>1.4084507042253522</v>
      </c>
      <c r="D6" s="1">
        <v>1.4104399999999999</v>
      </c>
      <c r="E6" s="1">
        <v>1.4104399999999999</v>
      </c>
      <c r="F6" s="28" t="s">
        <v>7</v>
      </c>
      <c r="G6" s="48" t="s">
        <v>8</v>
      </c>
    </row>
    <row r="7" spans="1:7">
      <c r="A7" s="48" t="s">
        <v>9</v>
      </c>
      <c r="B7" s="29" t="s">
        <v>10</v>
      </c>
      <c r="C7" s="1">
        <v>0.27229407760381213</v>
      </c>
      <c r="D7" s="1">
        <v>0.27229399999999998</v>
      </c>
      <c r="E7" s="1">
        <v>0.27229399999999998</v>
      </c>
      <c r="F7" s="28" t="s">
        <v>11</v>
      </c>
      <c r="G7" s="48" t="s">
        <v>170</v>
      </c>
    </row>
    <row r="8" spans="1:7">
      <c r="A8" s="48" t="s">
        <v>12</v>
      </c>
      <c r="B8" s="29" t="s">
        <v>6</v>
      </c>
      <c r="C8" s="1">
        <v>2.6595744680851063</v>
      </c>
      <c r="D8" s="1">
        <v>2.6495700000000002</v>
      </c>
      <c r="E8" s="1">
        <v>2.6495700000000002</v>
      </c>
      <c r="F8" s="28" t="s">
        <v>13</v>
      </c>
      <c r="G8" s="48" t="s">
        <v>14</v>
      </c>
    </row>
    <row r="9" spans="1:7">
      <c r="A9" s="48" t="s">
        <v>15</v>
      </c>
      <c r="B9" s="29" t="s">
        <v>6</v>
      </c>
      <c r="C9" s="1">
        <v>0.41332561792179878</v>
      </c>
      <c r="D9" s="1">
        <v>0.341951</v>
      </c>
      <c r="E9" s="1">
        <v>0.35095100000000001</v>
      </c>
      <c r="F9" s="28" t="s">
        <v>16</v>
      </c>
      <c r="G9" s="48" t="s">
        <v>17</v>
      </c>
    </row>
    <row r="10" spans="1:7">
      <c r="A10" s="48" t="s">
        <v>18</v>
      </c>
      <c r="B10" s="29" t="s">
        <v>6</v>
      </c>
      <c r="C10" s="1">
        <v>8.3963267749624891E-3</v>
      </c>
      <c r="D10" s="1">
        <v>7.5519100000000002E-3</v>
      </c>
      <c r="E10" s="1">
        <v>7.5519100000000002E-3</v>
      </c>
      <c r="F10" s="28" t="s">
        <v>19</v>
      </c>
      <c r="G10" s="48" t="s">
        <v>20</v>
      </c>
    </row>
    <row r="11" spans="1:7">
      <c r="A11" s="48" t="s">
        <v>21</v>
      </c>
      <c r="B11" s="29" t="s">
        <v>22</v>
      </c>
      <c r="C11" s="1">
        <v>5.6268287193337839E-3</v>
      </c>
      <c r="D11" s="1">
        <v>5.6179899999999998E-3</v>
      </c>
      <c r="E11" s="1">
        <v>5.6179899999999998E-3</v>
      </c>
      <c r="F11" s="28" t="s">
        <v>23</v>
      </c>
      <c r="G11" s="48" t="s">
        <v>24</v>
      </c>
    </row>
    <row r="12" spans="1:7">
      <c r="A12" s="48" t="s">
        <v>132</v>
      </c>
      <c r="B12" s="29" t="s">
        <v>25</v>
      </c>
      <c r="C12" s="1">
        <v>2.2905776401598733E-3</v>
      </c>
      <c r="D12" s="1">
        <v>2.4914E-3</v>
      </c>
      <c r="E12" s="1">
        <v>2.4914E-3</v>
      </c>
      <c r="F12" s="28" t="s">
        <v>147</v>
      </c>
      <c r="G12" s="48" t="s">
        <v>26</v>
      </c>
    </row>
    <row r="13" spans="1:7">
      <c r="A13" s="48" t="s">
        <v>27</v>
      </c>
      <c r="B13" s="29" t="s">
        <v>28</v>
      </c>
      <c r="C13" s="1">
        <v>0.26666666666666666</v>
      </c>
      <c r="D13" s="1">
        <v>0.26666699999999999</v>
      </c>
      <c r="E13" s="1">
        <v>0.26666699999999999</v>
      </c>
      <c r="F13" s="28" t="s">
        <v>29</v>
      </c>
      <c r="G13" s="48" t="s">
        <v>30</v>
      </c>
    </row>
    <row r="14" spans="1:7">
      <c r="A14" s="48" t="s">
        <v>31</v>
      </c>
      <c r="B14" s="29" t="s">
        <v>32</v>
      </c>
      <c r="C14" s="1">
        <v>0.14962444264895114</v>
      </c>
      <c r="D14" s="1">
        <v>2.1000000000000001E-2</v>
      </c>
      <c r="E14" s="1">
        <v>2.1000000000000001E-2</v>
      </c>
      <c r="F14" s="28" t="s">
        <v>33</v>
      </c>
      <c r="G14" s="48" t="s">
        <v>34</v>
      </c>
    </row>
    <row r="15" spans="1:7">
      <c r="A15" s="48" t="s">
        <v>35</v>
      </c>
      <c r="B15" s="29" t="s">
        <v>36</v>
      </c>
      <c r="C15" s="1">
        <v>2.0300001542800116E-3</v>
      </c>
      <c r="D15" s="1">
        <v>1.9501E-3</v>
      </c>
      <c r="E15" s="1">
        <v>1.9501E-3</v>
      </c>
      <c r="F15" s="28" t="s">
        <v>37</v>
      </c>
      <c r="G15" s="48" t="s">
        <v>169</v>
      </c>
    </row>
    <row r="16" spans="1:7">
      <c r="A16" s="48" t="s">
        <v>38</v>
      </c>
      <c r="B16" s="29" t="s">
        <v>39</v>
      </c>
      <c r="C16" s="59">
        <v>4.11522633744856E-5</v>
      </c>
      <c r="D16" s="59">
        <v>4.11522633744856E-5</v>
      </c>
      <c r="E16" s="59">
        <f>1/24300</f>
        <v>4.11522633744856E-5</v>
      </c>
      <c r="F16" s="28" t="s">
        <v>40</v>
      </c>
      <c r="G16" s="48" t="s">
        <v>41</v>
      </c>
    </row>
    <row r="17" spans="1:7">
      <c r="A17" s="48" t="s">
        <v>42</v>
      </c>
      <c r="B17" s="29" t="s">
        <v>6</v>
      </c>
      <c r="C17" s="1">
        <v>8.4459459459459464E-4</v>
      </c>
      <c r="D17" s="1">
        <v>8.40108E-4</v>
      </c>
      <c r="E17" s="1">
        <v>8.40108E-4</v>
      </c>
      <c r="F17" s="28" t="s">
        <v>43</v>
      </c>
      <c r="G17" s="48" t="s">
        <v>44</v>
      </c>
    </row>
    <row r="18" spans="1:7">
      <c r="A18" s="48" t="s">
        <v>45</v>
      </c>
      <c r="B18" s="29" t="s">
        <v>28</v>
      </c>
      <c r="C18" s="1">
        <v>2.6007802340702209</v>
      </c>
      <c r="D18" s="1">
        <v>2.6107800000000001</v>
      </c>
      <c r="E18" s="1">
        <v>2.6007799999999999</v>
      </c>
      <c r="F18" s="28" t="s">
        <v>46</v>
      </c>
      <c r="G18" s="48" t="s">
        <v>47</v>
      </c>
    </row>
    <row r="19" spans="1:7">
      <c r="A19" s="48" t="s">
        <v>48</v>
      </c>
      <c r="B19" s="29" t="s">
        <v>49</v>
      </c>
      <c r="C19" s="1">
        <v>1</v>
      </c>
      <c r="D19" s="1">
        <v>1</v>
      </c>
      <c r="E19" s="1">
        <v>1</v>
      </c>
      <c r="F19" s="28" t="s">
        <v>73</v>
      </c>
      <c r="G19" s="48" t="s">
        <v>50</v>
      </c>
    </row>
    <row r="20" spans="1:7">
      <c r="A20" s="48" t="s">
        <v>51</v>
      </c>
      <c r="B20" s="29" t="s">
        <v>28</v>
      </c>
      <c r="C20" s="1">
        <v>0.27472527472527469</v>
      </c>
      <c r="D20" s="1">
        <v>0.274725</v>
      </c>
      <c r="E20" s="1">
        <v>0.274725</v>
      </c>
      <c r="F20" s="28" t="s">
        <v>52</v>
      </c>
      <c r="G20" s="48" t="s">
        <v>53</v>
      </c>
    </row>
    <row r="21" spans="1:7">
      <c r="A21" s="48" t="s">
        <v>54</v>
      </c>
      <c r="B21" s="29" t="s">
        <v>6</v>
      </c>
      <c r="C21" s="1">
        <v>3.2970656116056709</v>
      </c>
      <c r="D21" s="1">
        <v>3.2781799999999999</v>
      </c>
      <c r="E21" s="1">
        <v>3.2781799999999999</v>
      </c>
      <c r="F21" s="28" t="s">
        <v>55</v>
      </c>
      <c r="G21" s="48" t="s">
        <v>56</v>
      </c>
    </row>
    <row r="22" spans="1:7">
      <c r="A22" s="48" t="s">
        <v>57</v>
      </c>
      <c r="B22" s="29" t="s">
        <v>36</v>
      </c>
      <c r="C22" s="1">
        <v>6.6334991708126036E-4</v>
      </c>
      <c r="D22" s="1">
        <v>6.6335000000000005E-4</v>
      </c>
      <c r="E22" s="1">
        <v>6.6335000000000005E-4</v>
      </c>
      <c r="F22" s="28" t="s">
        <v>58</v>
      </c>
      <c r="G22" s="48" t="s">
        <v>59</v>
      </c>
    </row>
    <row r="23" spans="1:7">
      <c r="A23" s="48" t="s">
        <v>60</v>
      </c>
      <c r="B23" s="29" t="s">
        <v>6</v>
      </c>
      <c r="C23" s="1">
        <v>0.7174630506528914</v>
      </c>
      <c r="D23" s="1">
        <v>0.74665899999999996</v>
      </c>
      <c r="E23" s="1">
        <v>0.71665900000000005</v>
      </c>
      <c r="F23" s="28" t="s">
        <v>61</v>
      </c>
      <c r="G23" s="48" t="s">
        <v>62</v>
      </c>
    </row>
    <row r="24" spans="1:7">
      <c r="A24" s="48" t="s">
        <v>63</v>
      </c>
      <c r="B24" s="29" t="s">
        <v>32</v>
      </c>
      <c r="C24" s="1">
        <v>5.62350625615071E-2</v>
      </c>
      <c r="D24" s="1">
        <v>5.6721500000000001E-2</v>
      </c>
      <c r="E24" s="1">
        <v>6.207215E-2</v>
      </c>
      <c r="F24" s="28" t="s">
        <v>64</v>
      </c>
      <c r="G24" s="48" t="s">
        <v>65</v>
      </c>
    </row>
    <row r="25" spans="1:7">
      <c r="A25" s="48" t="s">
        <v>66</v>
      </c>
      <c r="B25" s="29" t="s">
        <v>10</v>
      </c>
      <c r="C25" s="1">
        <v>0.10317787866281469</v>
      </c>
      <c r="D25" s="1">
        <v>0.11266</v>
      </c>
      <c r="E25" s="1">
        <v>0.10066</v>
      </c>
      <c r="F25" s="28" t="s">
        <v>67</v>
      </c>
      <c r="G25" s="48" t="s">
        <v>68</v>
      </c>
    </row>
    <row r="26" spans="1:7">
      <c r="A26" s="48" t="s">
        <v>69</v>
      </c>
      <c r="B26" s="29" t="s">
        <v>70</v>
      </c>
      <c r="C26" s="1">
        <v>2.7937315369267052E-3</v>
      </c>
      <c r="D26" s="1">
        <v>2.8112399999999999E-2</v>
      </c>
      <c r="E26" s="1">
        <v>2.7112399999999998E-2</v>
      </c>
      <c r="F26" s="28" t="s">
        <v>71</v>
      </c>
      <c r="G26" s="48" t="s">
        <v>72</v>
      </c>
    </row>
    <row r="27" spans="1:7">
      <c r="A27" s="58" t="s">
        <v>77</v>
      </c>
      <c r="B27" s="29" t="s">
        <v>28</v>
      </c>
      <c r="C27" s="1">
        <v>4.6535436735073762E-3</v>
      </c>
      <c r="D27" s="1">
        <v>4.0107500000000004E-3</v>
      </c>
      <c r="E27" s="1">
        <v>4.0107500000000004E-3</v>
      </c>
      <c r="F27" s="28" t="s">
        <v>148</v>
      </c>
      <c r="G27" s="58" t="s">
        <v>78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X65"/>
  <sheetViews>
    <sheetView rightToLeft="1" tabSelected="1" zoomScale="130" zoomScaleNormal="130" workbookViewId="0">
      <selection activeCell="C11" sqref="C11"/>
    </sheetView>
  </sheetViews>
  <sheetFormatPr defaultColWidth="9.140625" defaultRowHeight="14.25"/>
  <cols>
    <col min="1" max="1" width="13" style="128" customWidth="1"/>
    <col min="2" max="2" width="19.7109375" style="128" customWidth="1"/>
    <col min="3" max="4" width="21.42578125" style="128" customWidth="1"/>
    <col min="5" max="5" width="27.140625" style="128" customWidth="1"/>
    <col min="6" max="6" width="25.28515625" style="128" customWidth="1"/>
    <col min="7" max="7" width="21.7109375" style="128" customWidth="1"/>
    <col min="8" max="8" width="20.5703125" style="128" customWidth="1"/>
    <col min="9" max="9" width="25.85546875" style="128" customWidth="1"/>
    <col min="10" max="10" width="24.7109375" style="128" customWidth="1"/>
    <col min="11" max="11" width="20.7109375" style="128" customWidth="1"/>
    <col min="12" max="12" width="24" style="128" customWidth="1"/>
    <col min="13" max="13" width="14.42578125" style="128" customWidth="1"/>
    <col min="14" max="14" width="15.5703125" style="128" customWidth="1"/>
    <col min="15" max="15" width="19.5703125" style="128" customWidth="1"/>
    <col min="16" max="16" width="21.7109375" style="128" customWidth="1"/>
    <col min="17" max="17" width="16.85546875" style="128" customWidth="1"/>
    <col min="18" max="18" width="14.5703125" style="128" customWidth="1"/>
    <col min="19" max="19" width="12.85546875" style="128" customWidth="1"/>
    <col min="20" max="20" width="16.42578125" style="128" customWidth="1"/>
    <col min="21" max="21" width="13" style="128" customWidth="1"/>
    <col min="22" max="16384" width="9.140625" style="128"/>
  </cols>
  <sheetData>
    <row r="1" spans="1:16">
      <c r="M1" s="129"/>
    </row>
    <row r="2" spans="1:16">
      <c r="A2" s="128" t="s">
        <v>196</v>
      </c>
    </row>
    <row r="3" spans="1:16">
      <c r="M3" s="128" t="s">
        <v>193</v>
      </c>
    </row>
    <row r="4" spans="1:16" ht="15.75" customHeight="1" thickBot="1">
      <c r="A4" s="368" t="s">
        <v>198</v>
      </c>
      <c r="B4" s="368"/>
      <c r="C4" s="368"/>
      <c r="D4" s="215"/>
      <c r="E4" s="130"/>
      <c r="F4" s="130"/>
      <c r="G4" s="130"/>
      <c r="H4" s="130"/>
      <c r="I4" s="130"/>
      <c r="J4" s="130"/>
      <c r="K4" s="130"/>
      <c r="L4" s="367" t="s">
        <v>111</v>
      </c>
      <c r="M4" s="367"/>
      <c r="N4" s="130"/>
      <c r="O4" s="130"/>
      <c r="P4" s="130"/>
    </row>
    <row r="5" spans="1:16" ht="15" thickBot="1">
      <c r="A5" s="364" t="s">
        <v>0</v>
      </c>
      <c r="B5" s="359" t="s">
        <v>153</v>
      </c>
      <c r="C5" s="369"/>
      <c r="D5" s="217"/>
      <c r="E5" s="359" t="s">
        <v>219</v>
      </c>
      <c r="F5" s="360"/>
      <c r="G5" s="361" t="s">
        <v>220</v>
      </c>
      <c r="H5" s="362"/>
      <c r="I5" s="361" t="s">
        <v>221</v>
      </c>
      <c r="J5" s="362"/>
      <c r="K5" s="361" t="s">
        <v>222</v>
      </c>
      <c r="L5" s="362"/>
      <c r="M5" s="348" t="s">
        <v>3</v>
      </c>
    </row>
    <row r="6" spans="1:16" ht="15" thickBot="1">
      <c r="A6" s="365"/>
      <c r="B6" s="351" t="s">
        <v>149</v>
      </c>
      <c r="C6" s="363"/>
      <c r="D6" s="216"/>
      <c r="E6" s="351" t="s">
        <v>152</v>
      </c>
      <c r="F6" s="352"/>
      <c r="G6" s="361" t="s">
        <v>149</v>
      </c>
      <c r="H6" s="362"/>
      <c r="I6" s="351" t="s">
        <v>151</v>
      </c>
      <c r="J6" s="363"/>
      <c r="K6" s="352" t="s">
        <v>150</v>
      </c>
      <c r="L6" s="363"/>
      <c r="M6" s="349"/>
    </row>
    <row r="7" spans="1:16" ht="15" thickBot="1">
      <c r="A7" s="366"/>
      <c r="B7" s="149">
        <v>2017</v>
      </c>
      <c r="C7" s="149">
        <v>2018</v>
      </c>
      <c r="D7" s="149">
        <v>2019</v>
      </c>
      <c r="E7" s="149">
        <v>2018</v>
      </c>
      <c r="F7" s="149">
        <v>2019</v>
      </c>
      <c r="G7" s="149">
        <v>2018</v>
      </c>
      <c r="H7" s="149">
        <v>2019</v>
      </c>
      <c r="I7" s="149">
        <v>2018</v>
      </c>
      <c r="J7" s="149">
        <v>2019</v>
      </c>
      <c r="K7" s="149">
        <v>2017</v>
      </c>
      <c r="L7" s="149">
        <v>2018</v>
      </c>
      <c r="M7" s="350"/>
    </row>
    <row r="8" spans="1:16" ht="15" thickBot="1">
      <c r="A8" s="140" t="s">
        <v>5</v>
      </c>
      <c r="B8" s="131">
        <v>72.849999999999994</v>
      </c>
      <c r="C8" s="131">
        <v>75</v>
      </c>
      <c r="D8" s="131">
        <v>78</v>
      </c>
      <c r="E8" s="152">
        <v>9.1542840000000005</v>
      </c>
      <c r="F8" s="186">
        <f>E8</f>
        <v>9.1542840000000005</v>
      </c>
      <c r="G8" s="132">
        <v>474.22535199999999</v>
      </c>
      <c r="H8" s="150">
        <v>473.94</v>
      </c>
      <c r="I8" s="132">
        <v>36777.183099000002</v>
      </c>
      <c r="J8" s="134">
        <v>38143.94</v>
      </c>
      <c r="K8" s="133">
        <f>G8/I8*100</f>
        <v>1.2894553417085783</v>
      </c>
      <c r="L8" s="133">
        <f>H8/J8*100</f>
        <v>1.2425040517576318</v>
      </c>
      <c r="M8" s="141" t="s">
        <v>8</v>
      </c>
    </row>
    <row r="9" spans="1:16" ht="15" thickBot="1">
      <c r="A9" s="140" t="s">
        <v>9</v>
      </c>
      <c r="B9" s="131"/>
      <c r="C9" s="131"/>
      <c r="D9" s="131">
        <v>286.45337000000001</v>
      </c>
      <c r="E9" s="131">
        <v>26.273563318670064</v>
      </c>
      <c r="F9" s="186">
        <f t="shared" ref="F9:F23" si="0">E9</f>
        <v>26.273563318670064</v>
      </c>
      <c r="G9" s="153">
        <v>540.23145</v>
      </c>
      <c r="H9" s="150">
        <v>286.45</v>
      </c>
      <c r="I9" s="134">
        <v>411010.75562000001</v>
      </c>
      <c r="J9" s="134">
        <v>433995.09</v>
      </c>
      <c r="K9" s="133">
        <f>G9/I9*100</f>
        <v>0.13143973548455531</v>
      </c>
      <c r="L9" s="133">
        <f t="shared" ref="L9:L27" si="1">H9/J9*100</f>
        <v>6.6003050864008608E-2</v>
      </c>
      <c r="M9" s="142" t="s">
        <v>170</v>
      </c>
    </row>
    <row r="10" spans="1:16" ht="15" thickBot="1">
      <c r="A10" s="140" t="s">
        <v>12</v>
      </c>
      <c r="B10" s="135"/>
      <c r="C10" s="131"/>
      <c r="D10" s="131"/>
      <c r="E10" s="152">
        <v>0.11473628801476279</v>
      </c>
      <c r="F10" s="186">
        <f t="shared" si="0"/>
        <v>0.11473628801476279</v>
      </c>
      <c r="G10" s="153">
        <v>6.1170210000000003</v>
      </c>
      <c r="H10" s="150">
        <v>17.818999999999999</v>
      </c>
      <c r="I10" s="136">
        <v>25318.882979000002</v>
      </c>
      <c r="J10" s="134">
        <v>25894.41</v>
      </c>
      <c r="K10" s="133">
        <f>G10/I10*100</f>
        <v>2.4159916553481379E-2</v>
      </c>
      <c r="L10" s="133">
        <f t="shared" si="1"/>
        <v>6.8814079950074158E-2</v>
      </c>
      <c r="M10" s="142" t="s">
        <v>14</v>
      </c>
    </row>
    <row r="11" spans="1:16" ht="15" thickBot="1">
      <c r="A11" s="140" t="s">
        <v>15</v>
      </c>
      <c r="B11" s="135">
        <v>1075.486866</v>
      </c>
      <c r="C11" s="131">
        <v>933.6</v>
      </c>
      <c r="D11" s="131">
        <v>991.45242599999995</v>
      </c>
      <c r="E11" s="137">
        <v>21.573</v>
      </c>
      <c r="F11" s="186">
        <f t="shared" si="0"/>
        <v>21.573</v>
      </c>
      <c r="G11" s="136">
        <v>1037.9923679999999</v>
      </c>
      <c r="H11" s="150">
        <v>991.45</v>
      </c>
      <c r="I11" s="136">
        <v>24567.119649</v>
      </c>
      <c r="J11" s="134">
        <v>23214.880000000001</v>
      </c>
      <c r="K11" s="133">
        <f>G11/I11*100</f>
        <v>4.2251284759068248</v>
      </c>
      <c r="L11" s="133">
        <f t="shared" si="1"/>
        <v>4.2707522072050343</v>
      </c>
      <c r="M11" s="142" t="s">
        <v>17</v>
      </c>
    </row>
    <row r="12" spans="1:16" ht="15" thickBot="1">
      <c r="A12" s="140" t="s">
        <v>18</v>
      </c>
      <c r="B12" s="135">
        <v>0.28802559414990864</v>
      </c>
      <c r="C12" s="131"/>
      <c r="D12" s="131">
        <v>0.24549000000000001</v>
      </c>
      <c r="E12" s="137">
        <v>20.565068493150687</v>
      </c>
      <c r="F12" s="186">
        <f t="shared" si="0"/>
        <v>20.565068493150687</v>
      </c>
      <c r="G12" s="244" t="s">
        <v>101</v>
      </c>
      <c r="H12" s="245" t="s">
        <v>101</v>
      </c>
      <c r="I12" s="243" t="s">
        <v>101</v>
      </c>
      <c r="J12" s="243" t="s">
        <v>101</v>
      </c>
      <c r="K12" s="243" t="s">
        <v>101</v>
      </c>
      <c r="L12" s="133" t="s">
        <v>101</v>
      </c>
      <c r="M12" s="142" t="s">
        <v>20</v>
      </c>
    </row>
    <row r="13" spans="1:16" ht="15" thickBot="1">
      <c r="A13" s="140" t="s">
        <v>132</v>
      </c>
      <c r="B13" s="135" t="s">
        <v>101</v>
      </c>
      <c r="C13" s="131" t="s">
        <v>101</v>
      </c>
      <c r="D13" s="131" t="s">
        <v>101</v>
      </c>
      <c r="E13" s="186" t="s">
        <v>101</v>
      </c>
      <c r="F13" s="186" t="s">
        <v>101</v>
      </c>
      <c r="G13" s="244" t="s">
        <v>101</v>
      </c>
      <c r="H13" s="245" t="s">
        <v>101</v>
      </c>
      <c r="I13" s="243" t="s">
        <v>101</v>
      </c>
      <c r="J13" s="243" t="s">
        <v>101</v>
      </c>
      <c r="K13" s="243" t="s">
        <v>101</v>
      </c>
      <c r="L13" s="133" t="s">
        <v>101</v>
      </c>
      <c r="M13" s="142" t="s">
        <v>26</v>
      </c>
    </row>
    <row r="14" spans="1:16">
      <c r="A14" s="143" t="s">
        <v>21</v>
      </c>
      <c r="B14" s="135" t="s">
        <v>101</v>
      </c>
      <c r="C14" s="131" t="s">
        <v>101</v>
      </c>
      <c r="D14" s="131" t="s">
        <v>101</v>
      </c>
      <c r="E14" s="186" t="s">
        <v>101</v>
      </c>
      <c r="F14" s="186" t="s">
        <v>101</v>
      </c>
      <c r="G14" s="136" t="s">
        <v>101</v>
      </c>
      <c r="H14" s="245" t="s">
        <v>101</v>
      </c>
      <c r="I14" s="136" t="s">
        <v>101</v>
      </c>
      <c r="J14" s="243" t="s">
        <v>101</v>
      </c>
      <c r="K14" s="136" t="s">
        <v>101</v>
      </c>
      <c r="L14" s="133" t="s">
        <v>101</v>
      </c>
      <c r="M14" s="142" t="s">
        <v>24</v>
      </c>
    </row>
    <row r="15" spans="1:16" ht="15" thickBot="1">
      <c r="A15" s="140" t="s">
        <v>27</v>
      </c>
      <c r="B15" s="131"/>
      <c r="C15" s="131"/>
      <c r="D15" s="131"/>
      <c r="E15" s="137">
        <v>13</v>
      </c>
      <c r="F15" s="186">
        <f t="shared" si="0"/>
        <v>13</v>
      </c>
      <c r="G15" s="137"/>
      <c r="H15" s="150"/>
      <c r="I15" s="137">
        <v>369741.85549677099</v>
      </c>
      <c r="J15" s="184">
        <f>1386530.22495011*'اسعار الصرف ج1'!$D$13</f>
        <v>369741.85549677099</v>
      </c>
      <c r="K15" s="133">
        <f>G15/I15*100</f>
        <v>0</v>
      </c>
      <c r="L15" s="133">
        <f>K15</f>
        <v>0</v>
      </c>
      <c r="M15" s="142" t="s">
        <v>30</v>
      </c>
    </row>
    <row r="16" spans="1:16" ht="15" thickBot="1">
      <c r="A16" s="140" t="s">
        <v>31</v>
      </c>
      <c r="B16" s="137">
        <v>160.19999999999999</v>
      </c>
      <c r="C16" s="131"/>
      <c r="D16" s="131"/>
      <c r="E16" s="137">
        <v>22.9</v>
      </c>
      <c r="F16" s="186">
        <f t="shared" si="0"/>
        <v>22.9</v>
      </c>
      <c r="G16" s="136">
        <v>807.06258800000001</v>
      </c>
      <c r="H16" s="150">
        <v>714.78</v>
      </c>
      <c r="I16" s="136">
        <v>6023.0716140000004</v>
      </c>
      <c r="J16" s="134">
        <v>4417.3040000000001</v>
      </c>
      <c r="K16" s="133">
        <f>G16/I16*100</f>
        <v>13.399518380689138</v>
      </c>
      <c r="L16" s="133">
        <f t="shared" si="1"/>
        <v>16.181363111979614</v>
      </c>
      <c r="M16" s="142" t="s">
        <v>34</v>
      </c>
    </row>
    <row r="17" spans="1:1324" ht="15" thickBot="1">
      <c r="A17" s="140" t="s">
        <v>35</v>
      </c>
      <c r="B17" s="134" t="s">
        <v>101</v>
      </c>
      <c r="C17" s="131" t="s">
        <v>101</v>
      </c>
      <c r="D17" s="131" t="s">
        <v>101</v>
      </c>
      <c r="E17" s="186" t="s">
        <v>101</v>
      </c>
      <c r="F17" s="186" t="s">
        <v>101</v>
      </c>
      <c r="G17" s="245" t="s">
        <v>101</v>
      </c>
      <c r="H17" s="245" t="s">
        <v>101</v>
      </c>
      <c r="I17" s="243" t="s">
        <v>101</v>
      </c>
      <c r="J17" s="243" t="s">
        <v>101</v>
      </c>
      <c r="K17" s="243" t="s">
        <v>101</v>
      </c>
      <c r="L17" s="133" t="s">
        <v>101</v>
      </c>
      <c r="M17" s="142" t="s">
        <v>169</v>
      </c>
    </row>
    <row r="18" spans="1:1324" ht="15" thickBot="1">
      <c r="A18" s="144" t="s">
        <v>76</v>
      </c>
      <c r="B18" s="134" t="s">
        <v>101</v>
      </c>
      <c r="C18" s="131" t="s">
        <v>101</v>
      </c>
      <c r="D18" s="131" t="s">
        <v>101</v>
      </c>
      <c r="E18" s="186" t="s">
        <v>101</v>
      </c>
      <c r="F18" s="186" t="s">
        <v>101</v>
      </c>
      <c r="G18" s="245" t="s">
        <v>101</v>
      </c>
      <c r="H18" s="245" t="s">
        <v>101</v>
      </c>
      <c r="I18" s="243" t="s">
        <v>101</v>
      </c>
      <c r="J18" s="243" t="s">
        <v>101</v>
      </c>
      <c r="K18" s="243" t="s">
        <v>101</v>
      </c>
      <c r="L18" s="133" t="s">
        <v>101</v>
      </c>
      <c r="M18" s="142" t="s">
        <v>103</v>
      </c>
    </row>
    <row r="19" spans="1:1324" ht="15" thickBot="1">
      <c r="A19" s="140" t="s">
        <v>42</v>
      </c>
      <c r="B19" s="134">
        <v>24.125</v>
      </c>
      <c r="C19" s="131">
        <v>593</v>
      </c>
      <c r="D19" s="131">
        <v>12.417</v>
      </c>
      <c r="E19" s="137">
        <v>2.5390779999999999</v>
      </c>
      <c r="F19" s="186">
        <f t="shared" si="0"/>
        <v>2.5390779999999999</v>
      </c>
      <c r="G19" s="150">
        <v>1732.2840839999999</v>
      </c>
      <c r="H19" s="150">
        <v>1732.2840839999999</v>
      </c>
      <c r="I19" s="136">
        <v>53962.020713999998</v>
      </c>
      <c r="J19" s="134">
        <v>53962.020713999998</v>
      </c>
      <c r="K19" s="133">
        <f>G19/I19*100</f>
        <v>3.2101912809773134</v>
      </c>
      <c r="L19" s="133">
        <f t="shared" si="1"/>
        <v>3.2101912809773134</v>
      </c>
      <c r="M19" s="142" t="s">
        <v>44</v>
      </c>
    </row>
    <row r="20" spans="1:1324" ht="15" thickBot="1">
      <c r="A20" s="140" t="s">
        <v>45</v>
      </c>
      <c r="B20" s="134">
        <v>34.729999999999997</v>
      </c>
      <c r="C20" s="131">
        <v>39.710999999999999</v>
      </c>
      <c r="D20" s="131">
        <v>41.920209999999997</v>
      </c>
      <c r="E20" s="137">
        <v>51.9</v>
      </c>
      <c r="F20" s="186">
        <f t="shared" si="0"/>
        <v>51.9</v>
      </c>
      <c r="G20" s="150">
        <v>138.158648</v>
      </c>
      <c r="H20" s="150">
        <v>1105.06</v>
      </c>
      <c r="I20" s="136">
        <v>55880.390117000003</v>
      </c>
      <c r="J20" s="134">
        <v>56839.37</v>
      </c>
      <c r="K20" s="133">
        <f>G20/I20*100</f>
        <v>0.24723994895298557</v>
      </c>
      <c r="L20" s="133">
        <f t="shared" si="1"/>
        <v>1.9441805917271775</v>
      </c>
      <c r="M20" s="142" t="s">
        <v>47</v>
      </c>
    </row>
    <row r="21" spans="1:1324" ht="15" thickBot="1">
      <c r="A21" s="140" t="s">
        <v>48</v>
      </c>
      <c r="B21" s="134" t="s">
        <v>101</v>
      </c>
      <c r="C21" s="131" t="s">
        <v>101</v>
      </c>
      <c r="D21" s="131" t="s">
        <v>101</v>
      </c>
      <c r="E21" s="137">
        <v>1.95</v>
      </c>
      <c r="F21" s="186">
        <f t="shared" si="0"/>
        <v>1.95</v>
      </c>
      <c r="G21" s="245" t="s">
        <v>101</v>
      </c>
      <c r="H21" s="245" t="s">
        <v>101</v>
      </c>
      <c r="I21" s="243" t="s">
        <v>101</v>
      </c>
      <c r="J21" s="243" t="s">
        <v>101</v>
      </c>
      <c r="K21" s="243" t="s">
        <v>101</v>
      </c>
      <c r="L21" s="133" t="s">
        <v>101</v>
      </c>
      <c r="M21" s="142" t="s">
        <v>50</v>
      </c>
    </row>
    <row r="22" spans="1:1324" ht="15" thickBot="1">
      <c r="A22" s="140" t="s">
        <v>51</v>
      </c>
      <c r="B22" s="134" t="s">
        <v>101</v>
      </c>
      <c r="C22" s="131" t="s">
        <v>101</v>
      </c>
      <c r="D22" s="131" t="s">
        <v>101</v>
      </c>
      <c r="E22" s="137">
        <v>1.5508241758241759</v>
      </c>
      <c r="F22" s="186">
        <f t="shared" si="0"/>
        <v>1.5508241758241759</v>
      </c>
      <c r="G22" s="245" t="s">
        <v>101</v>
      </c>
      <c r="H22" s="245" t="s">
        <v>101</v>
      </c>
      <c r="I22" s="243" t="s">
        <v>101</v>
      </c>
      <c r="J22" s="243" t="s">
        <v>101</v>
      </c>
      <c r="K22" s="243" t="s">
        <v>101</v>
      </c>
      <c r="L22" s="133" t="s">
        <v>101</v>
      </c>
      <c r="M22" s="142" t="s">
        <v>53</v>
      </c>
    </row>
    <row r="23" spans="1:1324" ht="15" thickBot="1">
      <c r="A23" s="140" t="s">
        <v>54</v>
      </c>
      <c r="B23" s="131" t="s">
        <v>101</v>
      </c>
      <c r="C23" s="131" t="s">
        <v>101</v>
      </c>
      <c r="D23" s="131" t="s">
        <v>101</v>
      </c>
      <c r="E23" s="137">
        <v>2.7131552917903066</v>
      </c>
      <c r="F23" s="186">
        <f t="shared" si="0"/>
        <v>2.7131552917903066</v>
      </c>
      <c r="G23" s="244" t="s">
        <v>101</v>
      </c>
      <c r="H23" s="245" t="s">
        <v>101</v>
      </c>
      <c r="I23" s="243" t="s">
        <v>101</v>
      </c>
      <c r="J23" s="243" t="s">
        <v>101</v>
      </c>
      <c r="K23" s="243" t="s">
        <v>101</v>
      </c>
      <c r="L23" s="133" t="s">
        <v>101</v>
      </c>
      <c r="M23" s="142" t="s">
        <v>56</v>
      </c>
    </row>
    <row r="24" spans="1:1324" ht="15" thickBot="1">
      <c r="A24" s="140" t="s">
        <v>57</v>
      </c>
      <c r="B24" s="134">
        <v>326</v>
      </c>
      <c r="C24" s="131">
        <v>783.67</v>
      </c>
      <c r="D24" s="131" t="s">
        <v>172</v>
      </c>
      <c r="E24" s="134">
        <v>0</v>
      </c>
      <c r="F24" s="186">
        <v>5.9024210000000004</v>
      </c>
      <c r="G24" s="150">
        <v>789.13101200000006</v>
      </c>
      <c r="H24" s="150">
        <v>789.13101200000006</v>
      </c>
      <c r="I24" s="134">
        <v>67570.65539</v>
      </c>
      <c r="J24" s="134">
        <v>67570.65539</v>
      </c>
      <c r="K24" s="133">
        <f>G24/I24*100</f>
        <v>1.1678605268001974</v>
      </c>
      <c r="L24" s="133">
        <f t="shared" si="1"/>
        <v>1.1678605268001974</v>
      </c>
      <c r="M24" s="142" t="s">
        <v>59</v>
      </c>
    </row>
    <row r="25" spans="1:1324" ht="15" thickBot="1">
      <c r="A25" s="140" t="s">
        <v>60</v>
      </c>
      <c r="B25" s="131" t="s">
        <v>101</v>
      </c>
      <c r="C25" s="131" t="s">
        <v>101</v>
      </c>
      <c r="D25" s="131" t="s">
        <v>101</v>
      </c>
      <c r="E25" s="134">
        <v>0</v>
      </c>
      <c r="F25" s="186">
        <f>E25</f>
        <v>0</v>
      </c>
      <c r="G25" s="244" t="s">
        <v>101</v>
      </c>
      <c r="H25" s="245" t="s">
        <v>101</v>
      </c>
      <c r="I25" s="243" t="s">
        <v>101</v>
      </c>
      <c r="J25" s="243" t="s">
        <v>101</v>
      </c>
      <c r="K25" s="243" t="s">
        <v>101</v>
      </c>
      <c r="L25" s="133" t="s">
        <v>101</v>
      </c>
      <c r="M25" s="142" t="s">
        <v>62</v>
      </c>
    </row>
    <row r="26" spans="1:1324" s="138" customFormat="1" ht="15" thickBot="1">
      <c r="A26" s="140" t="s">
        <v>63</v>
      </c>
      <c r="B26" s="131">
        <v>307.88697000000002</v>
      </c>
      <c r="C26" s="131" t="s">
        <v>101</v>
      </c>
      <c r="D26" s="131" t="s">
        <v>101</v>
      </c>
      <c r="E26" s="137">
        <v>129.44999999999999</v>
      </c>
      <c r="F26" s="186">
        <f t="shared" ref="F26:F27" si="2">E26</f>
        <v>129.44999999999999</v>
      </c>
      <c r="G26" s="154">
        <v>859.33146799999997</v>
      </c>
      <c r="H26" s="150">
        <v>900.38499999999999</v>
      </c>
      <c r="I26" s="136">
        <v>91722.659041999999</v>
      </c>
      <c r="J26" s="134">
        <v>104689.45</v>
      </c>
      <c r="K26" s="133">
        <f>G26/I26*100</f>
        <v>0.93688023981785173</v>
      </c>
      <c r="L26" s="133">
        <f t="shared" si="1"/>
        <v>0.86005323363528996</v>
      </c>
      <c r="M26" s="142" t="s">
        <v>65</v>
      </c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  <c r="IW26" s="158"/>
      <c r="IX26" s="158"/>
      <c r="IY26" s="158"/>
      <c r="IZ26" s="158"/>
      <c r="JA26" s="158"/>
      <c r="JB26" s="158"/>
      <c r="JC26" s="158"/>
      <c r="JD26" s="158"/>
      <c r="JE26" s="158"/>
      <c r="JF26" s="158"/>
      <c r="JG26" s="158"/>
      <c r="JH26" s="158"/>
      <c r="JI26" s="158"/>
      <c r="JJ26" s="158"/>
      <c r="JK26" s="158"/>
      <c r="JL26" s="158"/>
      <c r="JM26" s="158"/>
      <c r="JN26" s="158"/>
      <c r="JO26" s="158"/>
      <c r="JP26" s="158"/>
      <c r="JQ26" s="158"/>
      <c r="JR26" s="158"/>
      <c r="JS26" s="158"/>
      <c r="JT26" s="158"/>
      <c r="JU26" s="158"/>
      <c r="JV26" s="158"/>
      <c r="JW26" s="158"/>
      <c r="JX26" s="158"/>
      <c r="JY26" s="158"/>
      <c r="JZ26" s="158"/>
      <c r="KA26" s="158"/>
      <c r="KB26" s="158"/>
      <c r="KC26" s="158"/>
      <c r="KD26" s="158"/>
      <c r="KE26" s="158"/>
      <c r="KF26" s="158"/>
      <c r="KG26" s="158"/>
      <c r="KH26" s="158"/>
      <c r="KI26" s="158"/>
      <c r="KJ26" s="158"/>
      <c r="KK26" s="158"/>
      <c r="KL26" s="158"/>
      <c r="KM26" s="158"/>
      <c r="KN26" s="158"/>
      <c r="KO26" s="158"/>
      <c r="KP26" s="158"/>
      <c r="KQ26" s="158"/>
      <c r="KR26" s="158"/>
      <c r="KS26" s="158"/>
      <c r="KT26" s="158"/>
      <c r="KU26" s="158"/>
      <c r="KV26" s="158"/>
      <c r="KW26" s="158"/>
      <c r="KX26" s="158"/>
      <c r="KY26" s="158"/>
      <c r="KZ26" s="158"/>
      <c r="LA26" s="158"/>
      <c r="LB26" s="158"/>
      <c r="LC26" s="158"/>
      <c r="LD26" s="158"/>
      <c r="LE26" s="158"/>
      <c r="LF26" s="158"/>
      <c r="LG26" s="158"/>
      <c r="LH26" s="158"/>
      <c r="LI26" s="158"/>
      <c r="LJ26" s="158"/>
      <c r="LK26" s="158"/>
      <c r="LL26" s="158"/>
      <c r="LM26" s="158"/>
      <c r="LN26" s="158"/>
      <c r="LO26" s="158"/>
      <c r="LP26" s="158"/>
      <c r="LQ26" s="158"/>
      <c r="LR26" s="158"/>
      <c r="LS26" s="158"/>
      <c r="LT26" s="158"/>
      <c r="LU26" s="158"/>
      <c r="LV26" s="158"/>
      <c r="LW26" s="158"/>
      <c r="LX26" s="158"/>
      <c r="LY26" s="158"/>
      <c r="LZ26" s="158"/>
      <c r="MA26" s="158"/>
      <c r="MB26" s="158"/>
      <c r="MC26" s="158"/>
      <c r="MD26" s="158"/>
      <c r="ME26" s="158"/>
      <c r="MF26" s="158"/>
      <c r="MG26" s="158"/>
      <c r="MH26" s="158"/>
      <c r="MI26" s="158"/>
      <c r="MJ26" s="158"/>
      <c r="MK26" s="158"/>
      <c r="ML26" s="158"/>
      <c r="MM26" s="158"/>
      <c r="MN26" s="158"/>
      <c r="MO26" s="158"/>
      <c r="MP26" s="158"/>
      <c r="MQ26" s="158"/>
      <c r="MR26" s="158"/>
      <c r="MS26" s="158"/>
      <c r="MT26" s="158"/>
      <c r="MU26" s="158"/>
      <c r="MV26" s="158"/>
      <c r="MW26" s="158"/>
      <c r="MX26" s="158"/>
      <c r="MY26" s="158"/>
      <c r="MZ26" s="158"/>
      <c r="NA26" s="158"/>
      <c r="NB26" s="158"/>
      <c r="NC26" s="158"/>
      <c r="ND26" s="158"/>
      <c r="NE26" s="158"/>
      <c r="NF26" s="158"/>
      <c r="NG26" s="158"/>
      <c r="NH26" s="158"/>
      <c r="NI26" s="158"/>
      <c r="NJ26" s="158"/>
      <c r="NK26" s="158"/>
      <c r="NL26" s="158"/>
      <c r="NM26" s="158"/>
      <c r="NN26" s="158"/>
      <c r="NO26" s="158"/>
      <c r="NP26" s="158"/>
      <c r="NQ26" s="158"/>
      <c r="NR26" s="158"/>
      <c r="NS26" s="158"/>
      <c r="NT26" s="158"/>
      <c r="NU26" s="158"/>
      <c r="NV26" s="158"/>
      <c r="NW26" s="158"/>
      <c r="NX26" s="158"/>
      <c r="NY26" s="158"/>
      <c r="NZ26" s="158"/>
      <c r="OA26" s="158"/>
      <c r="OB26" s="158"/>
      <c r="OC26" s="158"/>
      <c r="OD26" s="158"/>
      <c r="OE26" s="158"/>
      <c r="OF26" s="158"/>
      <c r="OG26" s="158"/>
      <c r="OH26" s="158"/>
      <c r="OI26" s="158"/>
      <c r="OJ26" s="158"/>
      <c r="OK26" s="158"/>
      <c r="OL26" s="158"/>
      <c r="OM26" s="158"/>
      <c r="ON26" s="158"/>
      <c r="OO26" s="158"/>
      <c r="OP26" s="158"/>
      <c r="OQ26" s="158"/>
      <c r="OR26" s="158"/>
      <c r="OS26" s="158"/>
      <c r="OT26" s="158"/>
      <c r="OU26" s="158"/>
      <c r="OV26" s="158"/>
      <c r="OW26" s="158"/>
      <c r="OX26" s="158"/>
      <c r="OY26" s="158"/>
      <c r="OZ26" s="158"/>
      <c r="PA26" s="158"/>
      <c r="PB26" s="158"/>
      <c r="PC26" s="158"/>
      <c r="PD26" s="158"/>
      <c r="PE26" s="158"/>
      <c r="PF26" s="158"/>
      <c r="PG26" s="158"/>
      <c r="PH26" s="158"/>
      <c r="PI26" s="158"/>
      <c r="PJ26" s="158"/>
      <c r="PK26" s="158"/>
      <c r="PL26" s="158"/>
      <c r="PM26" s="158"/>
      <c r="PN26" s="158"/>
      <c r="PO26" s="158"/>
      <c r="PP26" s="158"/>
      <c r="PQ26" s="158"/>
      <c r="PR26" s="158"/>
      <c r="PS26" s="158"/>
      <c r="PT26" s="158"/>
      <c r="PU26" s="158"/>
      <c r="PV26" s="158"/>
      <c r="PW26" s="158"/>
      <c r="PX26" s="158"/>
      <c r="PY26" s="158"/>
      <c r="PZ26" s="158"/>
      <c r="QA26" s="158"/>
      <c r="QB26" s="158"/>
      <c r="QC26" s="158"/>
      <c r="QD26" s="158"/>
      <c r="QE26" s="158"/>
      <c r="QF26" s="158"/>
      <c r="QG26" s="158"/>
      <c r="QH26" s="158"/>
      <c r="QI26" s="158"/>
      <c r="QJ26" s="158"/>
      <c r="QK26" s="158"/>
      <c r="QL26" s="158"/>
      <c r="QM26" s="158"/>
      <c r="QN26" s="158"/>
      <c r="QO26" s="158"/>
      <c r="QP26" s="158"/>
      <c r="QQ26" s="158"/>
      <c r="QR26" s="158"/>
      <c r="QS26" s="158"/>
      <c r="QT26" s="158"/>
      <c r="QU26" s="158"/>
      <c r="QV26" s="158"/>
      <c r="QW26" s="158"/>
      <c r="QX26" s="158"/>
      <c r="QY26" s="158"/>
      <c r="QZ26" s="158"/>
      <c r="RA26" s="158"/>
      <c r="RB26" s="158"/>
      <c r="RC26" s="158"/>
      <c r="RD26" s="158"/>
      <c r="RE26" s="158"/>
      <c r="RF26" s="158"/>
      <c r="RG26" s="158"/>
      <c r="RH26" s="158"/>
      <c r="RI26" s="158"/>
      <c r="RJ26" s="158"/>
      <c r="RK26" s="158"/>
      <c r="RL26" s="158"/>
      <c r="RM26" s="158"/>
      <c r="RN26" s="158"/>
      <c r="RO26" s="158"/>
      <c r="RP26" s="158"/>
      <c r="RQ26" s="158"/>
      <c r="RR26" s="158"/>
      <c r="RS26" s="158"/>
      <c r="RT26" s="158"/>
      <c r="RU26" s="158"/>
      <c r="RV26" s="158"/>
      <c r="RW26" s="158"/>
      <c r="RX26" s="158"/>
      <c r="RY26" s="158"/>
      <c r="RZ26" s="158"/>
      <c r="SA26" s="158"/>
      <c r="SB26" s="158"/>
      <c r="SC26" s="158"/>
      <c r="SD26" s="158"/>
      <c r="SE26" s="158"/>
      <c r="SF26" s="158"/>
      <c r="SG26" s="158"/>
      <c r="SH26" s="158"/>
      <c r="SI26" s="158"/>
      <c r="SJ26" s="158"/>
      <c r="SK26" s="158"/>
      <c r="SL26" s="158"/>
      <c r="SM26" s="158"/>
      <c r="SN26" s="158"/>
      <c r="SO26" s="158"/>
      <c r="SP26" s="158"/>
      <c r="SQ26" s="158"/>
      <c r="SR26" s="158"/>
      <c r="SS26" s="158"/>
      <c r="ST26" s="158"/>
      <c r="SU26" s="158"/>
      <c r="SV26" s="158"/>
      <c r="SW26" s="158"/>
      <c r="SX26" s="158"/>
      <c r="SY26" s="158"/>
      <c r="SZ26" s="158"/>
      <c r="TA26" s="158"/>
      <c r="TB26" s="158"/>
      <c r="TC26" s="158"/>
      <c r="TD26" s="158"/>
      <c r="TE26" s="158"/>
      <c r="TF26" s="158"/>
      <c r="TG26" s="158"/>
      <c r="TH26" s="158"/>
      <c r="TI26" s="158"/>
      <c r="TJ26" s="158"/>
      <c r="TK26" s="158"/>
      <c r="TL26" s="158"/>
      <c r="TM26" s="158"/>
      <c r="TN26" s="158"/>
      <c r="TO26" s="158"/>
      <c r="TP26" s="158"/>
      <c r="TQ26" s="158"/>
      <c r="TR26" s="158"/>
      <c r="TS26" s="158"/>
      <c r="TT26" s="158"/>
      <c r="TU26" s="158"/>
      <c r="TV26" s="158"/>
      <c r="TW26" s="158"/>
      <c r="TX26" s="158"/>
      <c r="TY26" s="158"/>
      <c r="TZ26" s="158"/>
      <c r="UA26" s="158"/>
      <c r="UB26" s="158"/>
      <c r="UC26" s="158"/>
      <c r="UD26" s="158"/>
      <c r="UE26" s="158"/>
      <c r="UF26" s="158"/>
      <c r="UG26" s="158"/>
      <c r="UH26" s="158"/>
      <c r="UI26" s="158"/>
      <c r="UJ26" s="158"/>
      <c r="UK26" s="158"/>
      <c r="UL26" s="158"/>
      <c r="UM26" s="158"/>
      <c r="UN26" s="158"/>
      <c r="UO26" s="158"/>
      <c r="UP26" s="158"/>
      <c r="UQ26" s="158"/>
      <c r="UR26" s="158"/>
      <c r="US26" s="158"/>
      <c r="UT26" s="158"/>
      <c r="UU26" s="158"/>
      <c r="UV26" s="158"/>
      <c r="UW26" s="158"/>
      <c r="UX26" s="158"/>
      <c r="UY26" s="158"/>
      <c r="UZ26" s="158"/>
      <c r="VA26" s="158"/>
      <c r="VB26" s="158"/>
      <c r="VC26" s="158"/>
      <c r="VD26" s="158"/>
      <c r="VE26" s="158"/>
      <c r="VF26" s="158"/>
      <c r="VG26" s="158"/>
      <c r="VH26" s="158"/>
      <c r="VI26" s="158"/>
      <c r="VJ26" s="158"/>
      <c r="VK26" s="158"/>
      <c r="VL26" s="158"/>
      <c r="VM26" s="158"/>
      <c r="VN26" s="158"/>
      <c r="VO26" s="158"/>
      <c r="VP26" s="158"/>
      <c r="VQ26" s="158"/>
      <c r="VR26" s="158"/>
      <c r="VS26" s="158"/>
      <c r="VT26" s="158"/>
      <c r="VU26" s="158"/>
      <c r="VV26" s="158"/>
      <c r="VW26" s="158"/>
      <c r="VX26" s="158"/>
      <c r="VY26" s="158"/>
      <c r="VZ26" s="158"/>
      <c r="WA26" s="158"/>
      <c r="WB26" s="158"/>
      <c r="WC26" s="158"/>
      <c r="WD26" s="158"/>
      <c r="WE26" s="158"/>
      <c r="WF26" s="158"/>
      <c r="WG26" s="158"/>
      <c r="WH26" s="158"/>
      <c r="WI26" s="158"/>
      <c r="WJ26" s="158"/>
      <c r="WK26" s="158"/>
      <c r="WL26" s="158"/>
      <c r="WM26" s="158"/>
      <c r="WN26" s="158"/>
      <c r="WO26" s="158"/>
      <c r="WP26" s="158"/>
      <c r="WQ26" s="158"/>
      <c r="WR26" s="158"/>
      <c r="WS26" s="158"/>
      <c r="WT26" s="158"/>
      <c r="WU26" s="158"/>
      <c r="WV26" s="158"/>
      <c r="WW26" s="158"/>
      <c r="WX26" s="158"/>
      <c r="WY26" s="158"/>
      <c r="WZ26" s="158"/>
      <c r="XA26" s="158"/>
      <c r="XB26" s="158"/>
      <c r="XC26" s="158"/>
      <c r="XD26" s="158"/>
      <c r="XE26" s="158"/>
      <c r="XF26" s="158"/>
      <c r="XG26" s="158"/>
      <c r="XH26" s="158"/>
      <c r="XI26" s="158"/>
      <c r="XJ26" s="158"/>
      <c r="XK26" s="158"/>
      <c r="XL26" s="158"/>
      <c r="XM26" s="158"/>
      <c r="XN26" s="158"/>
      <c r="XO26" s="158"/>
      <c r="XP26" s="158"/>
      <c r="XQ26" s="158"/>
      <c r="XR26" s="158"/>
      <c r="XS26" s="158"/>
      <c r="XT26" s="158"/>
      <c r="XU26" s="158"/>
      <c r="XV26" s="158"/>
      <c r="XW26" s="158"/>
      <c r="XX26" s="158"/>
      <c r="XY26" s="158"/>
      <c r="XZ26" s="158"/>
      <c r="YA26" s="158"/>
      <c r="YB26" s="158"/>
      <c r="YC26" s="158"/>
      <c r="YD26" s="158"/>
      <c r="YE26" s="158"/>
      <c r="YF26" s="158"/>
      <c r="YG26" s="158"/>
      <c r="YH26" s="158"/>
      <c r="YI26" s="158"/>
      <c r="YJ26" s="158"/>
      <c r="YK26" s="158"/>
      <c r="YL26" s="158"/>
      <c r="YM26" s="158"/>
      <c r="YN26" s="158"/>
      <c r="YO26" s="158"/>
      <c r="YP26" s="158"/>
      <c r="YQ26" s="158"/>
      <c r="YR26" s="158"/>
      <c r="YS26" s="158"/>
      <c r="YT26" s="158"/>
      <c r="YU26" s="158"/>
      <c r="YV26" s="158"/>
      <c r="YW26" s="158"/>
      <c r="YX26" s="158"/>
      <c r="YY26" s="158"/>
      <c r="YZ26" s="158"/>
      <c r="ZA26" s="158"/>
      <c r="ZB26" s="158"/>
      <c r="ZC26" s="158"/>
      <c r="ZD26" s="158"/>
      <c r="ZE26" s="158"/>
      <c r="ZF26" s="158"/>
      <c r="ZG26" s="158"/>
      <c r="ZH26" s="158"/>
      <c r="ZI26" s="158"/>
      <c r="ZJ26" s="158"/>
      <c r="ZK26" s="158"/>
      <c r="ZL26" s="158"/>
      <c r="ZM26" s="158"/>
      <c r="ZN26" s="158"/>
      <c r="ZO26" s="158"/>
      <c r="ZP26" s="158"/>
      <c r="ZQ26" s="158"/>
      <c r="ZR26" s="158"/>
      <c r="ZS26" s="158"/>
      <c r="ZT26" s="158"/>
      <c r="ZU26" s="158"/>
      <c r="ZV26" s="158"/>
      <c r="ZW26" s="158"/>
      <c r="ZX26" s="158"/>
      <c r="ZY26" s="158"/>
      <c r="ZZ26" s="158"/>
      <c r="AAA26" s="158"/>
      <c r="AAB26" s="158"/>
      <c r="AAC26" s="158"/>
      <c r="AAD26" s="158"/>
      <c r="AAE26" s="158"/>
      <c r="AAF26" s="158"/>
      <c r="AAG26" s="158"/>
      <c r="AAH26" s="158"/>
      <c r="AAI26" s="158"/>
      <c r="AAJ26" s="158"/>
      <c r="AAK26" s="158"/>
      <c r="AAL26" s="158"/>
      <c r="AAM26" s="158"/>
      <c r="AAN26" s="158"/>
      <c r="AAO26" s="158"/>
      <c r="AAP26" s="158"/>
      <c r="AAQ26" s="158"/>
      <c r="AAR26" s="158"/>
      <c r="AAS26" s="158"/>
      <c r="AAT26" s="158"/>
      <c r="AAU26" s="158"/>
      <c r="AAV26" s="158"/>
      <c r="AAW26" s="158"/>
      <c r="AAX26" s="158"/>
      <c r="AAY26" s="158"/>
      <c r="AAZ26" s="158"/>
      <c r="ABA26" s="158"/>
      <c r="ABB26" s="158"/>
      <c r="ABC26" s="158"/>
      <c r="ABD26" s="158"/>
      <c r="ABE26" s="158"/>
      <c r="ABF26" s="158"/>
      <c r="ABG26" s="158"/>
      <c r="ABH26" s="158"/>
      <c r="ABI26" s="158"/>
      <c r="ABJ26" s="158"/>
      <c r="ABK26" s="158"/>
      <c r="ABL26" s="158"/>
      <c r="ABM26" s="158"/>
      <c r="ABN26" s="158"/>
      <c r="ABO26" s="158"/>
      <c r="ABP26" s="158"/>
      <c r="ABQ26" s="158"/>
      <c r="ABR26" s="158"/>
      <c r="ABS26" s="158"/>
      <c r="ABT26" s="158"/>
      <c r="ABU26" s="158"/>
      <c r="ABV26" s="158"/>
      <c r="ABW26" s="158"/>
      <c r="ABX26" s="158"/>
      <c r="ABY26" s="158"/>
      <c r="ABZ26" s="158"/>
      <c r="ACA26" s="158"/>
      <c r="ACB26" s="158"/>
      <c r="ACC26" s="158"/>
      <c r="ACD26" s="158"/>
      <c r="ACE26" s="158"/>
      <c r="ACF26" s="158"/>
      <c r="ACG26" s="158"/>
      <c r="ACH26" s="158"/>
      <c r="ACI26" s="158"/>
      <c r="ACJ26" s="158"/>
      <c r="ACK26" s="158"/>
      <c r="ACL26" s="158"/>
      <c r="ACM26" s="158"/>
      <c r="ACN26" s="158"/>
      <c r="ACO26" s="158"/>
      <c r="ACP26" s="158"/>
      <c r="ACQ26" s="158"/>
      <c r="ACR26" s="158"/>
      <c r="ACS26" s="158"/>
      <c r="ACT26" s="158"/>
      <c r="ACU26" s="158"/>
      <c r="ACV26" s="158"/>
      <c r="ACW26" s="158"/>
      <c r="ACX26" s="158"/>
      <c r="ACY26" s="158"/>
      <c r="ACZ26" s="158"/>
      <c r="ADA26" s="158"/>
      <c r="ADB26" s="158"/>
      <c r="ADC26" s="158"/>
      <c r="ADD26" s="158"/>
      <c r="ADE26" s="158"/>
      <c r="ADF26" s="158"/>
      <c r="ADG26" s="158"/>
      <c r="ADH26" s="158"/>
      <c r="ADI26" s="158"/>
      <c r="ADJ26" s="158"/>
      <c r="ADK26" s="158"/>
      <c r="ADL26" s="158"/>
      <c r="ADM26" s="158"/>
      <c r="ADN26" s="158"/>
      <c r="ADO26" s="158"/>
      <c r="ADP26" s="158"/>
      <c r="ADQ26" s="158"/>
      <c r="ADR26" s="158"/>
      <c r="ADS26" s="158"/>
      <c r="ADT26" s="158"/>
      <c r="ADU26" s="158"/>
      <c r="ADV26" s="158"/>
      <c r="ADW26" s="158"/>
      <c r="ADX26" s="158"/>
      <c r="ADY26" s="158"/>
      <c r="ADZ26" s="158"/>
      <c r="AEA26" s="158"/>
      <c r="AEB26" s="158"/>
      <c r="AEC26" s="158"/>
      <c r="AED26" s="158"/>
      <c r="AEE26" s="158"/>
      <c r="AEF26" s="158"/>
      <c r="AEG26" s="158"/>
      <c r="AEH26" s="158"/>
      <c r="AEI26" s="158"/>
      <c r="AEJ26" s="158"/>
      <c r="AEK26" s="158"/>
      <c r="AEL26" s="158"/>
      <c r="AEM26" s="158"/>
      <c r="AEN26" s="158"/>
      <c r="AEO26" s="158"/>
      <c r="AEP26" s="158"/>
      <c r="AEQ26" s="158"/>
      <c r="AER26" s="158"/>
      <c r="AES26" s="158"/>
      <c r="AET26" s="158"/>
      <c r="AEU26" s="158"/>
      <c r="AEV26" s="158"/>
      <c r="AEW26" s="158"/>
      <c r="AEX26" s="158"/>
      <c r="AEY26" s="158"/>
      <c r="AEZ26" s="158"/>
      <c r="AFA26" s="158"/>
      <c r="AFB26" s="158"/>
      <c r="AFC26" s="158"/>
      <c r="AFD26" s="158"/>
      <c r="AFE26" s="158"/>
      <c r="AFF26" s="158"/>
      <c r="AFG26" s="158"/>
      <c r="AFH26" s="158"/>
      <c r="AFI26" s="158"/>
      <c r="AFJ26" s="158"/>
      <c r="AFK26" s="158"/>
      <c r="AFL26" s="158"/>
      <c r="AFM26" s="158"/>
      <c r="AFN26" s="158"/>
      <c r="AFO26" s="158"/>
      <c r="AFP26" s="158"/>
      <c r="AFQ26" s="158"/>
      <c r="AFR26" s="158"/>
      <c r="AFS26" s="158"/>
      <c r="AFT26" s="158"/>
      <c r="AFU26" s="158"/>
      <c r="AFV26" s="158"/>
      <c r="AFW26" s="158"/>
      <c r="AFX26" s="158"/>
      <c r="AFY26" s="158"/>
      <c r="AFZ26" s="158"/>
      <c r="AGA26" s="158"/>
      <c r="AGB26" s="158"/>
      <c r="AGC26" s="158"/>
      <c r="AGD26" s="158"/>
      <c r="AGE26" s="158"/>
      <c r="AGF26" s="158"/>
      <c r="AGG26" s="158"/>
      <c r="AGH26" s="158"/>
      <c r="AGI26" s="158"/>
      <c r="AGJ26" s="158"/>
      <c r="AGK26" s="158"/>
      <c r="AGL26" s="158"/>
      <c r="AGM26" s="158"/>
      <c r="AGN26" s="158"/>
      <c r="AGO26" s="158"/>
      <c r="AGP26" s="158"/>
      <c r="AGQ26" s="158"/>
      <c r="AGR26" s="158"/>
      <c r="AGS26" s="158"/>
      <c r="AGT26" s="158"/>
      <c r="AGU26" s="158"/>
      <c r="AGV26" s="158"/>
      <c r="AGW26" s="158"/>
      <c r="AGX26" s="158"/>
      <c r="AGY26" s="158"/>
      <c r="AGZ26" s="158"/>
      <c r="AHA26" s="158"/>
      <c r="AHB26" s="158"/>
      <c r="AHC26" s="158"/>
      <c r="AHD26" s="158"/>
      <c r="AHE26" s="158"/>
      <c r="AHF26" s="158"/>
      <c r="AHG26" s="158"/>
      <c r="AHH26" s="158"/>
      <c r="AHI26" s="158"/>
      <c r="AHJ26" s="158"/>
      <c r="AHK26" s="158"/>
      <c r="AHL26" s="158"/>
      <c r="AHM26" s="158"/>
      <c r="AHN26" s="158"/>
      <c r="AHO26" s="158"/>
      <c r="AHP26" s="158"/>
      <c r="AHQ26" s="158"/>
      <c r="AHR26" s="158"/>
      <c r="AHS26" s="158"/>
      <c r="AHT26" s="158"/>
      <c r="AHU26" s="158"/>
      <c r="AHV26" s="158"/>
      <c r="AHW26" s="158"/>
      <c r="AHX26" s="158"/>
      <c r="AHY26" s="158"/>
      <c r="AHZ26" s="158"/>
      <c r="AIA26" s="158"/>
      <c r="AIB26" s="158"/>
      <c r="AIC26" s="158"/>
      <c r="AID26" s="158"/>
      <c r="AIE26" s="158"/>
      <c r="AIF26" s="158"/>
      <c r="AIG26" s="158"/>
      <c r="AIH26" s="158"/>
      <c r="AII26" s="158"/>
      <c r="AIJ26" s="158"/>
      <c r="AIK26" s="158"/>
      <c r="AIL26" s="158"/>
      <c r="AIM26" s="158"/>
      <c r="AIN26" s="158"/>
      <c r="AIO26" s="158"/>
      <c r="AIP26" s="158"/>
      <c r="AIQ26" s="158"/>
      <c r="AIR26" s="158"/>
      <c r="AIS26" s="158"/>
      <c r="AIT26" s="158"/>
      <c r="AIU26" s="158"/>
      <c r="AIV26" s="158"/>
      <c r="AIW26" s="158"/>
      <c r="AIX26" s="158"/>
      <c r="AIY26" s="158"/>
      <c r="AIZ26" s="158"/>
      <c r="AJA26" s="158"/>
      <c r="AJB26" s="158"/>
      <c r="AJC26" s="158"/>
      <c r="AJD26" s="158"/>
      <c r="AJE26" s="158"/>
      <c r="AJF26" s="158"/>
      <c r="AJG26" s="158"/>
      <c r="AJH26" s="158"/>
      <c r="AJI26" s="158"/>
      <c r="AJJ26" s="158"/>
      <c r="AJK26" s="158"/>
      <c r="AJL26" s="158"/>
      <c r="AJM26" s="158"/>
      <c r="AJN26" s="158"/>
      <c r="AJO26" s="158"/>
      <c r="AJP26" s="158"/>
      <c r="AJQ26" s="158"/>
      <c r="AJR26" s="158"/>
      <c r="AJS26" s="158"/>
      <c r="AJT26" s="158"/>
      <c r="AJU26" s="158"/>
      <c r="AJV26" s="158"/>
      <c r="AJW26" s="158"/>
      <c r="AJX26" s="158"/>
      <c r="AJY26" s="158"/>
      <c r="AJZ26" s="158"/>
      <c r="AKA26" s="158"/>
      <c r="AKB26" s="158"/>
      <c r="AKC26" s="158"/>
      <c r="AKD26" s="158"/>
      <c r="AKE26" s="158"/>
      <c r="AKF26" s="158"/>
      <c r="AKG26" s="158"/>
      <c r="AKH26" s="158"/>
      <c r="AKI26" s="158"/>
      <c r="AKJ26" s="158"/>
      <c r="AKK26" s="158"/>
      <c r="AKL26" s="158"/>
      <c r="AKM26" s="158"/>
      <c r="AKN26" s="158"/>
      <c r="AKO26" s="158"/>
      <c r="AKP26" s="158"/>
      <c r="AKQ26" s="158"/>
      <c r="AKR26" s="158"/>
      <c r="AKS26" s="158"/>
      <c r="AKT26" s="158"/>
      <c r="AKU26" s="158"/>
      <c r="AKV26" s="158"/>
      <c r="AKW26" s="158"/>
      <c r="AKX26" s="158"/>
      <c r="AKY26" s="158"/>
      <c r="AKZ26" s="158"/>
      <c r="ALA26" s="158"/>
      <c r="ALB26" s="158"/>
      <c r="ALC26" s="158"/>
      <c r="ALD26" s="158"/>
      <c r="ALE26" s="158"/>
      <c r="ALF26" s="158"/>
      <c r="ALG26" s="158"/>
      <c r="ALH26" s="158"/>
      <c r="ALI26" s="158"/>
      <c r="ALJ26" s="158"/>
      <c r="ALK26" s="158"/>
      <c r="ALL26" s="158"/>
      <c r="ALM26" s="158"/>
      <c r="ALN26" s="158"/>
      <c r="ALO26" s="158"/>
      <c r="ALP26" s="158"/>
      <c r="ALQ26" s="158"/>
      <c r="ALR26" s="158"/>
      <c r="ALS26" s="158"/>
      <c r="ALT26" s="158"/>
      <c r="ALU26" s="158"/>
      <c r="ALV26" s="158"/>
      <c r="ALW26" s="158"/>
      <c r="ALX26" s="158"/>
      <c r="ALY26" s="158"/>
      <c r="ALZ26" s="158"/>
      <c r="AMA26" s="158"/>
      <c r="AMB26" s="158"/>
      <c r="AMC26" s="158"/>
      <c r="AMD26" s="158"/>
      <c r="AME26" s="158"/>
      <c r="AMF26" s="158"/>
      <c r="AMG26" s="158"/>
      <c r="AMH26" s="158"/>
      <c r="AMI26" s="158"/>
      <c r="AMJ26" s="158"/>
      <c r="AMK26" s="158"/>
      <c r="AML26" s="158"/>
      <c r="AMM26" s="158"/>
      <c r="AMN26" s="158"/>
      <c r="AMO26" s="158"/>
      <c r="AMP26" s="158"/>
      <c r="AMQ26" s="158"/>
      <c r="AMR26" s="158"/>
      <c r="AMS26" s="158"/>
      <c r="AMT26" s="158"/>
      <c r="AMU26" s="158"/>
      <c r="AMV26" s="158"/>
      <c r="AMW26" s="158"/>
      <c r="AMX26" s="158"/>
      <c r="AMY26" s="158"/>
      <c r="AMZ26" s="158"/>
      <c r="ANA26" s="158"/>
      <c r="ANB26" s="158"/>
      <c r="ANC26" s="158"/>
      <c r="AND26" s="158"/>
      <c r="ANE26" s="158"/>
      <c r="ANF26" s="158"/>
      <c r="ANG26" s="158"/>
      <c r="ANH26" s="158"/>
      <c r="ANI26" s="158"/>
      <c r="ANJ26" s="158"/>
      <c r="ANK26" s="158"/>
      <c r="ANL26" s="158"/>
      <c r="ANM26" s="158"/>
      <c r="ANN26" s="158"/>
      <c r="ANO26" s="158"/>
      <c r="ANP26" s="158"/>
      <c r="ANQ26" s="158"/>
      <c r="ANR26" s="158"/>
      <c r="ANS26" s="158"/>
      <c r="ANT26" s="158"/>
      <c r="ANU26" s="158"/>
      <c r="ANV26" s="158"/>
      <c r="ANW26" s="158"/>
      <c r="ANX26" s="158"/>
      <c r="ANY26" s="158"/>
      <c r="ANZ26" s="158"/>
      <c r="AOA26" s="158"/>
      <c r="AOB26" s="158"/>
      <c r="AOC26" s="158"/>
      <c r="AOD26" s="158"/>
      <c r="AOE26" s="158"/>
      <c r="AOF26" s="158"/>
      <c r="AOG26" s="158"/>
      <c r="AOH26" s="158"/>
      <c r="AOI26" s="158"/>
      <c r="AOJ26" s="158"/>
      <c r="AOK26" s="158"/>
      <c r="AOL26" s="158"/>
      <c r="AOM26" s="158"/>
      <c r="AON26" s="158"/>
      <c r="AOO26" s="158"/>
      <c r="AOP26" s="158"/>
      <c r="AOQ26" s="158"/>
      <c r="AOR26" s="158"/>
      <c r="AOS26" s="158"/>
      <c r="AOT26" s="158"/>
      <c r="AOU26" s="158"/>
      <c r="AOV26" s="158"/>
      <c r="AOW26" s="158"/>
      <c r="AOX26" s="158"/>
      <c r="AOY26" s="158"/>
      <c r="AOZ26" s="158"/>
      <c r="APA26" s="158"/>
      <c r="APB26" s="158"/>
      <c r="APC26" s="158"/>
      <c r="APD26" s="158"/>
      <c r="APE26" s="158"/>
      <c r="APF26" s="158"/>
      <c r="APG26" s="158"/>
      <c r="APH26" s="158"/>
      <c r="API26" s="158"/>
      <c r="APJ26" s="158"/>
      <c r="APK26" s="158"/>
      <c r="APL26" s="158"/>
      <c r="APM26" s="158"/>
      <c r="APN26" s="158"/>
      <c r="APO26" s="158"/>
      <c r="APP26" s="158"/>
      <c r="APQ26" s="158"/>
      <c r="APR26" s="158"/>
      <c r="APS26" s="158"/>
      <c r="APT26" s="158"/>
      <c r="APU26" s="158"/>
      <c r="APV26" s="158"/>
      <c r="APW26" s="158"/>
      <c r="APX26" s="158"/>
      <c r="APY26" s="158"/>
      <c r="APZ26" s="158"/>
      <c r="AQA26" s="158"/>
      <c r="AQB26" s="158"/>
      <c r="AQC26" s="158"/>
      <c r="AQD26" s="158"/>
      <c r="AQE26" s="158"/>
      <c r="AQF26" s="158"/>
      <c r="AQG26" s="158"/>
      <c r="AQH26" s="158"/>
      <c r="AQI26" s="158"/>
      <c r="AQJ26" s="158"/>
      <c r="AQK26" s="158"/>
      <c r="AQL26" s="158"/>
      <c r="AQM26" s="158"/>
      <c r="AQN26" s="158"/>
      <c r="AQO26" s="158"/>
      <c r="AQP26" s="158"/>
      <c r="AQQ26" s="158"/>
      <c r="AQR26" s="158"/>
      <c r="AQS26" s="158"/>
      <c r="AQT26" s="158"/>
      <c r="AQU26" s="158"/>
      <c r="AQV26" s="158"/>
      <c r="AQW26" s="158"/>
      <c r="AQX26" s="158"/>
      <c r="AQY26" s="158"/>
      <c r="AQZ26" s="158"/>
      <c r="ARA26" s="158"/>
      <c r="ARB26" s="158"/>
      <c r="ARC26" s="158"/>
      <c r="ARD26" s="158"/>
      <c r="ARE26" s="158"/>
      <c r="ARF26" s="158"/>
      <c r="ARG26" s="158"/>
      <c r="ARH26" s="158"/>
      <c r="ARI26" s="158"/>
      <c r="ARJ26" s="158"/>
      <c r="ARK26" s="158"/>
      <c r="ARL26" s="158"/>
      <c r="ARM26" s="158"/>
      <c r="ARN26" s="158"/>
      <c r="ARO26" s="158"/>
      <c r="ARP26" s="158"/>
      <c r="ARQ26" s="158"/>
      <c r="ARR26" s="158"/>
      <c r="ARS26" s="158"/>
      <c r="ART26" s="158"/>
      <c r="ARU26" s="158"/>
      <c r="ARV26" s="158"/>
      <c r="ARW26" s="158"/>
      <c r="ARX26" s="158"/>
      <c r="ARY26" s="158"/>
      <c r="ARZ26" s="158"/>
      <c r="ASA26" s="158"/>
      <c r="ASB26" s="158"/>
      <c r="ASC26" s="158"/>
      <c r="ASD26" s="158"/>
      <c r="ASE26" s="158"/>
      <c r="ASF26" s="158"/>
      <c r="ASG26" s="158"/>
      <c r="ASH26" s="158"/>
      <c r="ASI26" s="158"/>
      <c r="ASJ26" s="158"/>
      <c r="ASK26" s="158"/>
      <c r="ASL26" s="158"/>
      <c r="ASM26" s="158"/>
      <c r="ASN26" s="158"/>
      <c r="ASO26" s="158"/>
      <c r="ASP26" s="158"/>
      <c r="ASQ26" s="158"/>
      <c r="ASR26" s="158"/>
      <c r="ASS26" s="158"/>
      <c r="AST26" s="158"/>
      <c r="ASU26" s="158"/>
      <c r="ASV26" s="158"/>
      <c r="ASW26" s="158"/>
      <c r="ASX26" s="158"/>
      <c r="ASY26" s="158"/>
      <c r="ASZ26" s="158"/>
      <c r="ATA26" s="158"/>
      <c r="ATB26" s="158"/>
      <c r="ATC26" s="158"/>
      <c r="ATD26" s="158"/>
      <c r="ATE26" s="158"/>
      <c r="ATF26" s="158"/>
      <c r="ATG26" s="158"/>
      <c r="ATH26" s="158"/>
      <c r="ATI26" s="158"/>
      <c r="ATJ26" s="158"/>
      <c r="ATK26" s="158"/>
      <c r="ATL26" s="158"/>
      <c r="ATM26" s="158"/>
      <c r="ATN26" s="158"/>
      <c r="ATO26" s="158"/>
      <c r="ATP26" s="158"/>
      <c r="ATQ26" s="158"/>
      <c r="ATR26" s="158"/>
      <c r="ATS26" s="158"/>
      <c r="ATT26" s="158"/>
      <c r="ATU26" s="158"/>
      <c r="ATV26" s="158"/>
      <c r="ATW26" s="158"/>
      <c r="ATX26" s="158"/>
      <c r="ATY26" s="158"/>
      <c r="ATZ26" s="158"/>
      <c r="AUA26" s="158"/>
      <c r="AUB26" s="158"/>
      <c r="AUC26" s="158"/>
      <c r="AUD26" s="158"/>
      <c r="AUE26" s="158"/>
      <c r="AUF26" s="158"/>
      <c r="AUG26" s="158"/>
      <c r="AUH26" s="158"/>
      <c r="AUI26" s="158"/>
      <c r="AUJ26" s="158"/>
      <c r="AUK26" s="158"/>
      <c r="AUL26" s="158"/>
      <c r="AUM26" s="158"/>
      <c r="AUN26" s="158"/>
      <c r="AUO26" s="158"/>
      <c r="AUP26" s="158"/>
      <c r="AUQ26" s="158"/>
      <c r="AUR26" s="158"/>
      <c r="AUS26" s="158"/>
      <c r="AUT26" s="158"/>
      <c r="AUU26" s="158"/>
      <c r="AUV26" s="158"/>
      <c r="AUW26" s="158"/>
      <c r="AUX26" s="158"/>
      <c r="AUY26" s="158"/>
      <c r="AUZ26" s="158"/>
      <c r="AVA26" s="158"/>
      <c r="AVB26" s="158"/>
      <c r="AVC26" s="158"/>
      <c r="AVD26" s="158"/>
      <c r="AVE26" s="158"/>
      <c r="AVF26" s="158"/>
      <c r="AVG26" s="158"/>
      <c r="AVH26" s="158"/>
      <c r="AVI26" s="158"/>
      <c r="AVJ26" s="158"/>
      <c r="AVK26" s="158"/>
      <c r="AVL26" s="158"/>
      <c r="AVM26" s="158"/>
      <c r="AVN26" s="158"/>
      <c r="AVO26" s="158"/>
      <c r="AVP26" s="158"/>
      <c r="AVQ26" s="158"/>
      <c r="AVR26" s="158"/>
      <c r="AVS26" s="158"/>
      <c r="AVT26" s="158"/>
      <c r="AVU26" s="158"/>
      <c r="AVV26" s="158"/>
      <c r="AVW26" s="158"/>
      <c r="AVX26" s="158"/>
      <c r="AVY26" s="158"/>
      <c r="AVZ26" s="158"/>
      <c r="AWA26" s="158"/>
      <c r="AWB26" s="158"/>
      <c r="AWC26" s="158"/>
      <c r="AWD26" s="158"/>
      <c r="AWE26" s="158"/>
      <c r="AWF26" s="158"/>
      <c r="AWG26" s="158"/>
      <c r="AWH26" s="158"/>
      <c r="AWI26" s="158"/>
      <c r="AWJ26" s="158"/>
      <c r="AWK26" s="158"/>
      <c r="AWL26" s="158"/>
      <c r="AWM26" s="158"/>
      <c r="AWN26" s="158"/>
      <c r="AWO26" s="158"/>
      <c r="AWP26" s="158"/>
      <c r="AWQ26" s="158"/>
      <c r="AWR26" s="158"/>
      <c r="AWS26" s="158"/>
      <c r="AWT26" s="158"/>
      <c r="AWU26" s="158"/>
      <c r="AWV26" s="158"/>
      <c r="AWW26" s="158"/>
      <c r="AWX26" s="158"/>
      <c r="AWY26" s="158"/>
      <c r="AWZ26" s="158"/>
      <c r="AXA26" s="158"/>
      <c r="AXB26" s="158"/>
      <c r="AXC26" s="158"/>
      <c r="AXD26" s="158"/>
      <c r="AXE26" s="158"/>
      <c r="AXF26" s="158"/>
      <c r="AXG26" s="158"/>
      <c r="AXH26" s="158"/>
      <c r="AXI26" s="158"/>
      <c r="AXJ26" s="158"/>
      <c r="AXK26" s="158"/>
      <c r="AXL26" s="158"/>
      <c r="AXM26" s="158"/>
      <c r="AXN26" s="158"/>
      <c r="AXO26" s="158"/>
      <c r="AXP26" s="158"/>
      <c r="AXQ26" s="158"/>
      <c r="AXR26" s="158"/>
      <c r="AXS26" s="158"/>
      <c r="AXT26" s="158"/>
      <c r="AXU26" s="158"/>
      <c r="AXV26" s="158"/>
      <c r="AXW26" s="158"/>
      <c r="AXX26" s="158"/>
    </row>
    <row r="27" spans="1:1324" ht="15" thickBot="1">
      <c r="A27" s="140" t="s">
        <v>66</v>
      </c>
      <c r="B27" s="131" t="s">
        <v>101</v>
      </c>
      <c r="C27" s="131" t="s">
        <v>101</v>
      </c>
      <c r="D27" s="131" t="s">
        <v>101</v>
      </c>
      <c r="E27" s="137">
        <v>99.939566999999997</v>
      </c>
      <c r="F27" s="186">
        <f t="shared" si="2"/>
        <v>99.939566999999997</v>
      </c>
      <c r="G27" s="150">
        <v>3827.0507090000001</v>
      </c>
      <c r="H27" s="150">
        <v>3985.748</v>
      </c>
      <c r="I27" s="134">
        <v>92755.934022999994</v>
      </c>
      <c r="J27" s="134">
        <v>95366.84</v>
      </c>
      <c r="K27" s="133">
        <f>G27/I27*100</f>
        <v>4.1259362533625454</v>
      </c>
      <c r="L27" s="133">
        <f t="shared" si="1"/>
        <v>4.1793856229272146</v>
      </c>
      <c r="M27" s="142" t="s">
        <v>68</v>
      </c>
    </row>
    <row r="28" spans="1:1324" ht="15" thickBot="1">
      <c r="A28" s="140" t="s">
        <v>69</v>
      </c>
      <c r="B28" s="131" t="s">
        <v>101</v>
      </c>
      <c r="C28" s="131" t="s">
        <v>101</v>
      </c>
      <c r="D28" s="131" t="s">
        <v>101</v>
      </c>
      <c r="E28" s="243" t="s">
        <v>101</v>
      </c>
      <c r="F28" s="186" t="s">
        <v>101</v>
      </c>
      <c r="G28" s="245" t="s">
        <v>101</v>
      </c>
      <c r="H28" s="245" t="s">
        <v>101</v>
      </c>
      <c r="I28" s="243" t="s">
        <v>101</v>
      </c>
      <c r="J28" s="243" t="s">
        <v>101</v>
      </c>
      <c r="K28" s="243" t="s">
        <v>101</v>
      </c>
      <c r="L28" s="133" t="s">
        <v>101</v>
      </c>
      <c r="M28" s="142" t="s">
        <v>72</v>
      </c>
    </row>
    <row r="29" spans="1:1324" ht="15" thickBot="1">
      <c r="A29" s="140" t="s">
        <v>77</v>
      </c>
      <c r="B29" s="131" t="s">
        <v>101</v>
      </c>
      <c r="C29" s="131">
        <v>0</v>
      </c>
      <c r="D29" s="131">
        <v>16.600000000000001</v>
      </c>
      <c r="E29" s="243" t="s">
        <v>101</v>
      </c>
      <c r="F29" s="186" t="s">
        <v>101</v>
      </c>
      <c r="G29" s="134"/>
      <c r="H29" s="150"/>
      <c r="I29" s="134">
        <v>2497.17</v>
      </c>
      <c r="J29" s="134">
        <v>2497.17</v>
      </c>
      <c r="K29" s="133">
        <f>G29/I29*100</f>
        <v>0</v>
      </c>
      <c r="L29" s="133">
        <f>K29</f>
        <v>0</v>
      </c>
      <c r="M29" s="142" t="s">
        <v>78</v>
      </c>
    </row>
    <row r="30" spans="1:1324" ht="15" thickBot="1">
      <c r="A30" s="146" t="s">
        <v>145</v>
      </c>
      <c r="B30" s="147">
        <f>SUM(B8:B29)</f>
        <v>2001.5668615941499</v>
      </c>
      <c r="C30" s="185">
        <f t="shared" ref="C30:D30" si="3">SUM(C8:C29)</f>
        <v>2424.9809999999998</v>
      </c>
      <c r="D30" s="185">
        <f t="shared" si="3"/>
        <v>1427.0884959999999</v>
      </c>
      <c r="E30" s="147">
        <f>SUM(E8:E29)</f>
        <v>403.62327656744998</v>
      </c>
      <c r="F30" s="185">
        <f>SUM(F8:F29)</f>
        <v>409.52569756744998</v>
      </c>
      <c r="G30" s="151">
        <f t="shared" ref="G30:J30" si="4">SUM(G8:G29)</f>
        <v>10211.584699999999</v>
      </c>
      <c r="H30" s="151">
        <f t="shared" si="4"/>
        <v>10997.047096</v>
      </c>
      <c r="I30" s="147">
        <f t="shared" si="4"/>
        <v>1237827.6977437711</v>
      </c>
      <c r="J30" s="185">
        <f t="shared" si="4"/>
        <v>1276332.9856007709</v>
      </c>
      <c r="K30" s="147">
        <f>G30/I30*100</f>
        <v>0.82496010701755884</v>
      </c>
      <c r="L30" s="185">
        <f>H30/J30*100</f>
        <v>0.86161269982564015</v>
      </c>
      <c r="M30" s="148" t="s">
        <v>79</v>
      </c>
    </row>
    <row r="31" spans="1:1324" ht="15" thickBot="1">
      <c r="E31" s="158"/>
    </row>
    <row r="32" spans="1:1324" ht="15" thickBot="1">
      <c r="F32" s="155"/>
    </row>
    <row r="33" spans="1:18">
      <c r="C33" s="156"/>
      <c r="F33" s="155"/>
    </row>
    <row r="35" spans="1:18">
      <c r="A35" s="128" t="s">
        <v>197</v>
      </c>
      <c r="R35" s="128" t="s">
        <v>192</v>
      </c>
    </row>
    <row r="36" spans="1:18" ht="15" thickBot="1">
      <c r="E36" s="128" t="s">
        <v>155</v>
      </c>
    </row>
    <row r="37" spans="1:18">
      <c r="A37" s="364" t="s">
        <v>0</v>
      </c>
      <c r="B37" s="353" t="s">
        <v>156</v>
      </c>
      <c r="C37" s="354"/>
      <c r="D37" s="354"/>
      <c r="E37" s="355"/>
      <c r="F37" s="353" t="s">
        <v>157</v>
      </c>
      <c r="G37" s="354"/>
      <c r="H37" s="355"/>
      <c r="I37" s="353" t="s">
        <v>158</v>
      </c>
      <c r="J37" s="354"/>
      <c r="K37" s="355"/>
      <c r="L37" s="353" t="s">
        <v>159</v>
      </c>
      <c r="M37" s="354"/>
      <c r="N37" s="355"/>
      <c r="O37" s="353" t="s">
        <v>167</v>
      </c>
      <c r="P37" s="354"/>
      <c r="Q37" s="355"/>
      <c r="R37" s="348" t="s">
        <v>3</v>
      </c>
    </row>
    <row r="38" spans="1:18" ht="15" thickBot="1">
      <c r="A38" s="365"/>
      <c r="B38" s="356" t="s">
        <v>166</v>
      </c>
      <c r="C38" s="357"/>
      <c r="D38" s="357"/>
      <c r="E38" s="358"/>
      <c r="F38" s="356" t="s">
        <v>160</v>
      </c>
      <c r="G38" s="357"/>
      <c r="H38" s="358"/>
      <c r="I38" s="356" t="s">
        <v>161</v>
      </c>
      <c r="J38" s="357"/>
      <c r="K38" s="358"/>
      <c r="L38" s="356" t="s">
        <v>162</v>
      </c>
      <c r="M38" s="357"/>
      <c r="N38" s="358"/>
      <c r="O38" s="356" t="s">
        <v>163</v>
      </c>
      <c r="P38" s="357"/>
      <c r="Q38" s="358"/>
      <c r="R38" s="349"/>
    </row>
    <row r="39" spans="1:18" ht="15" thickBot="1">
      <c r="A39" s="366"/>
      <c r="B39" s="139">
        <v>2016</v>
      </c>
      <c r="C39" s="139">
        <v>2017</v>
      </c>
      <c r="D39" s="139">
        <v>2018</v>
      </c>
      <c r="E39" s="139">
        <v>2019</v>
      </c>
      <c r="F39" s="139">
        <v>2017</v>
      </c>
      <c r="G39" s="139">
        <v>2018</v>
      </c>
      <c r="H39" s="139">
        <v>2019</v>
      </c>
      <c r="I39" s="139">
        <v>2017</v>
      </c>
      <c r="J39" s="139">
        <v>2018</v>
      </c>
      <c r="K39" s="139">
        <v>2019</v>
      </c>
      <c r="L39" s="139">
        <v>2017</v>
      </c>
      <c r="M39" s="139">
        <v>2018</v>
      </c>
      <c r="N39" s="139">
        <v>2019</v>
      </c>
      <c r="O39" s="139">
        <v>2017</v>
      </c>
      <c r="P39" s="139">
        <v>2018</v>
      </c>
      <c r="Q39" s="139">
        <v>2019</v>
      </c>
      <c r="R39" s="350"/>
    </row>
    <row r="40" spans="1:18" ht="15" thickBot="1">
      <c r="A40" s="140" t="s">
        <v>5</v>
      </c>
      <c r="B40" s="184">
        <v>76.84</v>
      </c>
      <c r="C40" s="184">
        <v>80</v>
      </c>
      <c r="D40" s="184">
        <v>80</v>
      </c>
      <c r="E40" s="184">
        <v>88.732393999999999</v>
      </c>
      <c r="F40" s="137">
        <v>8080.5196253521099</v>
      </c>
      <c r="G40" s="137">
        <v>12066.205634</v>
      </c>
      <c r="H40" s="137">
        <v>12412.676056</v>
      </c>
      <c r="I40" s="137">
        <v>2256.3380281690102</v>
      </c>
      <c r="J40" s="137">
        <v>2077.4647890000001</v>
      </c>
      <c r="K40" s="184">
        <v>2185.91</v>
      </c>
      <c r="L40" s="134">
        <f>B40/F40*100</f>
        <v>0.95092894470448963</v>
      </c>
      <c r="M40" s="134">
        <f>D40/G40*100</f>
        <v>0.66300875707419582</v>
      </c>
      <c r="N40" s="134">
        <f>E40/H40*100</f>
        <v>0.71485305505180585</v>
      </c>
      <c r="O40" s="134">
        <f>I40/'ناتج محلي اجمالي وزراعي ج6'!B7*100</f>
        <v>5.8206861867140072</v>
      </c>
      <c r="P40" s="134">
        <f>J40/'ناتج محلي اجمالي وزراعي ج6'!C7*100</f>
        <v>5.117268824848253</v>
      </c>
      <c r="Q40" s="134">
        <f>K40/'ناتج محلي اجمالي وزراعي ج6'!D7*100</f>
        <v>5.0915166327902632</v>
      </c>
      <c r="R40" s="141" t="s">
        <v>8</v>
      </c>
    </row>
    <row r="41" spans="1:18" ht="15" thickBot="1">
      <c r="A41" s="140" t="s">
        <v>9</v>
      </c>
      <c r="B41" s="137"/>
      <c r="C41" s="137"/>
      <c r="D41" s="184">
        <v>0</v>
      </c>
      <c r="E41" s="184"/>
      <c r="F41" s="132">
        <v>109984.71</v>
      </c>
      <c r="G41" s="132">
        <v>16923.894742</v>
      </c>
      <c r="H41" s="132">
        <v>16923.894742</v>
      </c>
      <c r="I41" s="137">
        <v>2919.28481307011</v>
      </c>
      <c r="J41" s="137">
        <v>3034.624014</v>
      </c>
      <c r="K41" s="184">
        <v>3077.8760000000002</v>
      </c>
      <c r="L41" s="134"/>
      <c r="M41" s="134">
        <f>D41/G41*100</f>
        <v>0</v>
      </c>
      <c r="N41" s="134">
        <f t="shared" ref="N41:N59" si="5">E41/H41*100</f>
        <v>0</v>
      </c>
      <c r="O41" s="134">
        <f>I41/'ناتج محلي اجمالي وزراعي ج6'!B8*100</f>
        <v>0.81762341929282056</v>
      </c>
      <c r="P41" s="134">
        <f>J41/'ناتج محلي اجمالي وزراعي ج6'!C8*100</f>
        <v>0.79321014110971999</v>
      </c>
      <c r="Q41" s="134">
        <f>K41/'ناتج محلي اجمالي وزراعي ج6'!D8*100</f>
        <v>0.72898302577424967</v>
      </c>
      <c r="R41" s="142" t="s">
        <v>170</v>
      </c>
    </row>
    <row r="42" spans="1:18" ht="15" thickBot="1">
      <c r="A42" s="140" t="s">
        <v>12</v>
      </c>
      <c r="B42" s="134">
        <v>93.388957582446693</v>
      </c>
      <c r="C42" s="134">
        <v>114.75198619414893</v>
      </c>
      <c r="D42" s="134">
        <v>114.75198619414893</v>
      </c>
      <c r="E42" s="134">
        <v>114.75198619414893</v>
      </c>
      <c r="F42" s="137">
        <v>6039.57822074468</v>
      </c>
      <c r="G42" s="137">
        <v>9761.5159569999996</v>
      </c>
      <c r="H42" s="137">
        <v>9537.3926840000004</v>
      </c>
      <c r="I42" s="137">
        <v>103.10779787234</v>
      </c>
      <c r="J42" s="137">
        <v>108.892213</v>
      </c>
      <c r="K42" s="184">
        <v>117.22</v>
      </c>
      <c r="L42" s="134">
        <f>B42/F42*100</f>
        <v>1.5462827728876047</v>
      </c>
      <c r="M42" s="134">
        <f t="shared" ref="M42" si="6">D42/G42*100</f>
        <v>1.1755549721952776</v>
      </c>
      <c r="N42" s="134">
        <f>E42/H42*100</f>
        <v>1.2031798416632009</v>
      </c>
      <c r="O42" s="134">
        <f>I42/'ناتج محلي اجمالي وزراعي ج6'!B9*100</f>
        <v>0.31992769107274677</v>
      </c>
      <c r="P42" s="134">
        <f>J42/'ناتج محلي اجمالي وزراعي ج6'!C9*100</f>
        <v>0.30825027121824417</v>
      </c>
      <c r="Q42" s="134">
        <f>K42/'ناتج محلي اجمالي وزراعي ج6'!D9*100</f>
        <v>0.31132040953780987</v>
      </c>
      <c r="R42" s="142" t="s">
        <v>14</v>
      </c>
    </row>
    <row r="43" spans="1:18" ht="15" thickBot="1">
      <c r="A43" s="140" t="s">
        <v>15</v>
      </c>
      <c r="B43" s="137" t="s">
        <v>101</v>
      </c>
      <c r="C43" s="137" t="s">
        <v>101</v>
      </c>
      <c r="D43" s="184" t="s">
        <v>101</v>
      </c>
      <c r="E43" s="184" t="s">
        <v>101</v>
      </c>
      <c r="F43" s="137">
        <v>8111.6922024861206</v>
      </c>
      <c r="G43" s="137">
        <v>8111.6922024861206</v>
      </c>
      <c r="H43" s="184">
        <v>7676.5</v>
      </c>
      <c r="I43" s="137">
        <v>3778.33576159624</v>
      </c>
      <c r="J43" s="137">
        <v>4194.419817</v>
      </c>
      <c r="K43" s="184">
        <v>4024.9780000000001</v>
      </c>
      <c r="L43" s="134" t="s">
        <v>101</v>
      </c>
      <c r="M43" s="134" t="s">
        <v>101</v>
      </c>
      <c r="N43" s="134" t="s">
        <v>101</v>
      </c>
      <c r="O43" s="134">
        <f>I43/'ناتج محلي اجمالي وزراعي ج6'!B10*100</f>
        <v>9.0374092587988297</v>
      </c>
      <c r="P43" s="134">
        <f>J43/'ناتج محلي اجمالي وزراعي ج6'!C10*100</f>
        <v>10.499173509386733</v>
      </c>
      <c r="Q43" s="134">
        <f>K43/'ناتج محلي اجمالي وزراعي ج6'!D10*100</f>
        <v>11.252475907688376</v>
      </c>
      <c r="R43" s="142" t="s">
        <v>17</v>
      </c>
    </row>
    <row r="44" spans="1:18" ht="15" thickBot="1">
      <c r="A44" s="140" t="s">
        <v>18</v>
      </c>
      <c r="B44" s="243" t="s">
        <v>101</v>
      </c>
      <c r="C44" s="243" t="s">
        <v>101</v>
      </c>
      <c r="D44" s="243" t="s">
        <v>101</v>
      </c>
      <c r="E44" s="184" t="s">
        <v>101</v>
      </c>
      <c r="F44" s="184">
        <v>3223.7335772765</v>
      </c>
      <c r="G44" s="184">
        <v>3223.7335772765</v>
      </c>
      <c r="H44" s="184">
        <v>3850.88</v>
      </c>
      <c r="I44" s="134">
        <v>20562.656297379101</v>
      </c>
      <c r="J44" s="134">
        <v>20769.544976000001</v>
      </c>
      <c r="K44" s="184">
        <v>21189.984</v>
      </c>
      <c r="L44" s="134" t="s">
        <v>101</v>
      </c>
      <c r="M44" s="134" t="s">
        <v>101</v>
      </c>
      <c r="N44" s="134" t="s">
        <v>101</v>
      </c>
      <c r="O44" s="134">
        <f>I44/'ناتج محلي اجمالي وزراعي ج6'!B11*100</f>
        <v>12.844400230949269</v>
      </c>
      <c r="P44" s="134">
        <f>J44/'ناتج محلي اجمالي وزراعي ج6'!C11*100</f>
        <v>12.394193376054554</v>
      </c>
      <c r="Q44" s="134">
        <f>K44/'ناتج محلي اجمالي وزراعي ج6'!D11*100</f>
        <v>10.360685106320561</v>
      </c>
      <c r="R44" s="142" t="s">
        <v>20</v>
      </c>
    </row>
    <row r="45" spans="1:18">
      <c r="A45" s="143" t="s">
        <v>132</v>
      </c>
      <c r="B45" s="137" t="s">
        <v>101</v>
      </c>
      <c r="C45" s="137" t="s">
        <v>101</v>
      </c>
      <c r="D45" s="184" t="s">
        <v>101</v>
      </c>
      <c r="E45" s="184" t="s">
        <v>101</v>
      </c>
      <c r="F45" s="137">
        <v>156.62888157584501</v>
      </c>
      <c r="G45" s="137">
        <v>156.62888157584501</v>
      </c>
      <c r="H45" s="184">
        <v>156.62888157584501</v>
      </c>
      <c r="I45" s="137">
        <v>319.78310044673503</v>
      </c>
      <c r="J45" s="137">
        <v>384.70194600000002</v>
      </c>
      <c r="K45" s="184">
        <v>385.56</v>
      </c>
      <c r="L45" s="134" t="s">
        <v>101</v>
      </c>
      <c r="M45" s="134" t="s">
        <v>101</v>
      </c>
      <c r="N45" s="134" t="s">
        <v>101</v>
      </c>
      <c r="O45" s="134">
        <f>I45/'ناتج محلي اجمالي وزراعي ج6'!B12*100</f>
        <v>31.318456228886447</v>
      </c>
      <c r="P45" s="134">
        <f>J45/'ناتج محلي اجمالي وزراعي ج6'!C12*100</f>
        <v>35.540392688071336</v>
      </c>
      <c r="Q45" s="134">
        <f>K45/'ناتج محلي اجمالي وزراعي ج6'!D12*100</f>
        <v>32.715314212188737</v>
      </c>
      <c r="R45" s="142" t="s">
        <v>26</v>
      </c>
    </row>
    <row r="46" spans="1:18" ht="15" thickBot="1">
      <c r="A46" s="140" t="s">
        <v>21</v>
      </c>
      <c r="B46" s="137" t="s">
        <v>101</v>
      </c>
      <c r="C46" s="137" t="s">
        <v>101</v>
      </c>
      <c r="D46" s="184" t="s">
        <v>101</v>
      </c>
      <c r="E46" s="184" t="s">
        <v>101</v>
      </c>
      <c r="F46" s="137">
        <v>598.37384650011211</v>
      </c>
      <c r="G46" s="137">
        <v>598.37384650011211</v>
      </c>
      <c r="H46" s="184">
        <v>598.37384650011211</v>
      </c>
      <c r="I46" s="137">
        <v>40.406257033535901</v>
      </c>
      <c r="J46" s="137">
        <v>36.957988</v>
      </c>
      <c r="K46" s="184">
        <v>40.292000000000002</v>
      </c>
      <c r="L46" s="134" t="s">
        <v>101</v>
      </c>
      <c r="M46" s="134" t="s">
        <v>101</v>
      </c>
      <c r="N46" s="134" t="s">
        <v>101</v>
      </c>
      <c r="O46" s="134">
        <f>I46/'ناتج محلي اجمالي وزراعي ج6'!B13*100</f>
        <v>2.2902540611275826</v>
      </c>
      <c r="P46" s="134">
        <f>J46/'ناتج محلي اجمالي وزراعي ج6'!C13*100</f>
        <v>2.0034937064484057</v>
      </c>
      <c r="Q46" s="134">
        <f>K46/'ناتج محلي اجمالي وزراعي ج6'!D13*100</f>
        <v>1.3782758285434489</v>
      </c>
      <c r="R46" s="142" t="s">
        <v>24</v>
      </c>
    </row>
    <row r="47" spans="1:18" ht="15" thickBot="1">
      <c r="A47" s="140" t="s">
        <v>27</v>
      </c>
      <c r="B47" s="137">
        <v>18489.112262635921</v>
      </c>
      <c r="C47" s="137">
        <v>18489.112262635921</v>
      </c>
      <c r="D47" s="184">
        <v>18489.112262635921</v>
      </c>
      <c r="E47" s="184">
        <v>18489.112262635921</v>
      </c>
      <c r="F47" s="137">
        <v>170160.07504960001</v>
      </c>
      <c r="G47" s="137">
        <v>170160.07504960001</v>
      </c>
      <c r="H47" s="184">
        <v>170160.07504960001</v>
      </c>
      <c r="I47" s="137">
        <v>17393.167032266603</v>
      </c>
      <c r="J47" s="137">
        <v>17495.755722000002</v>
      </c>
      <c r="K47" s="184">
        <v>17709.61</v>
      </c>
      <c r="L47" s="134">
        <f>B47/F47*100</f>
        <v>10.865717035706833</v>
      </c>
      <c r="M47" s="134">
        <f t="shared" ref="M47:M53" si="7">D47/G47*100</f>
        <v>10.865717035706833</v>
      </c>
      <c r="N47" s="134">
        <f t="shared" si="5"/>
        <v>10.865717035706833</v>
      </c>
      <c r="O47" s="134">
        <f>I47/'ناتج محلي اجمالي وزراعي ج6'!B14*100</f>
        <v>2.6968848745365275</v>
      </c>
      <c r="P47" s="134">
        <f>J47/'ناتج محلي اجمالي وزراعي ج6'!C14*100</f>
        <v>2.5585055913750532</v>
      </c>
      <c r="Q47" s="134">
        <f>K47/'ناتج محلي اجمالي وزراعي ج6'!D14*100</f>
        <v>2.251636164326714</v>
      </c>
      <c r="R47" s="142" t="s">
        <v>30</v>
      </c>
    </row>
    <row r="48" spans="1:18" ht="15" thickBot="1">
      <c r="A48" s="140" t="s">
        <v>31</v>
      </c>
      <c r="B48" s="137">
        <v>90.54</v>
      </c>
      <c r="C48" s="137">
        <v>88.6</v>
      </c>
      <c r="D48" s="184">
        <v>88.6</v>
      </c>
      <c r="E48" s="184">
        <v>88.6</v>
      </c>
      <c r="F48" s="137">
        <v>7272.1470036029705</v>
      </c>
      <c r="G48" s="137">
        <v>5627.6993899999998</v>
      </c>
      <c r="H48" s="184">
        <v>5627.6993899999998</v>
      </c>
      <c r="I48" s="137">
        <v>38605.2812265088</v>
      </c>
      <c r="J48" s="137">
        <v>10398.14243</v>
      </c>
      <c r="K48" s="184">
        <v>7051.0519999999997</v>
      </c>
      <c r="L48" s="134">
        <f>B48/F48*100</f>
        <v>1.245024336762474</v>
      </c>
      <c r="M48" s="134">
        <f t="shared" si="7"/>
        <v>1.5743555911574729</v>
      </c>
      <c r="N48" s="134">
        <f t="shared" si="5"/>
        <v>1.5743555911574729</v>
      </c>
      <c r="O48" s="134">
        <f>I48/'ناتج محلي اجمالي وزراعي ج6'!B15*100</f>
        <v>40.398996679059017</v>
      </c>
      <c r="P48" s="134">
        <f>J48/'ناتج محلي اجمالي وزراعي ج6'!C15*100</f>
        <v>8.4503392360828933</v>
      </c>
      <c r="Q48" s="134">
        <f>K48/'ناتج محلي اجمالي وزراعي ج6'!D15*100</f>
        <v>14.579298515560673</v>
      </c>
      <c r="R48" s="142" t="s">
        <v>34</v>
      </c>
    </row>
    <row r="49" spans="1:18" ht="15" thickBot="1">
      <c r="A49" s="140" t="s">
        <v>35</v>
      </c>
      <c r="B49" s="137" t="s">
        <v>101</v>
      </c>
      <c r="C49" s="137" t="s">
        <v>101</v>
      </c>
      <c r="D49" s="184" t="s">
        <v>101</v>
      </c>
      <c r="E49" s="184" t="s">
        <v>101</v>
      </c>
      <c r="F49" s="137">
        <v>1829.93620642528</v>
      </c>
      <c r="G49" s="137">
        <v>1829.93620642528</v>
      </c>
      <c r="H49" s="184">
        <v>1829.93620642528</v>
      </c>
      <c r="I49" s="137">
        <v>3128.2286606520001</v>
      </c>
      <c r="J49" s="137">
        <v>3370.9912920000002</v>
      </c>
      <c r="K49" s="184">
        <v>4195.08</v>
      </c>
      <c r="L49" s="134" t="s">
        <v>101</v>
      </c>
      <c r="M49" s="134" t="s">
        <v>101</v>
      </c>
      <c r="N49" s="134" t="s">
        <v>101</v>
      </c>
      <c r="O49" s="134">
        <f>I49/'ناتج محلي اجمالي وزراعي ج6'!B16*100</f>
        <v>25.273798602836369</v>
      </c>
      <c r="P49" s="134">
        <f>J49/'ناتج محلي اجمالي وزراعي ج6'!C16*100</f>
        <v>22.201873900126017</v>
      </c>
      <c r="Q49" s="134">
        <f>K49/'ناتج محلي اجمالي وزراعي ج6'!D16*100</f>
        <v>25.640301089288091</v>
      </c>
      <c r="R49" s="142" t="s">
        <v>169</v>
      </c>
    </row>
    <row r="50" spans="1:18" ht="15" thickBot="1">
      <c r="A50" s="144" t="s">
        <v>76</v>
      </c>
      <c r="B50" s="137"/>
      <c r="C50" s="137"/>
      <c r="D50" s="184"/>
      <c r="E50" s="184">
        <v>1.7100000000000001E-4</v>
      </c>
      <c r="F50" s="137">
        <v>133.95306072592001</v>
      </c>
      <c r="G50" s="137">
        <v>1.1050000000000001E-2</v>
      </c>
      <c r="H50" s="137">
        <v>1.2984000000000001E-2</v>
      </c>
      <c r="I50" s="137">
        <v>811.85628528123107</v>
      </c>
      <c r="J50" s="137">
        <v>821.43495099999996</v>
      </c>
      <c r="K50" s="184">
        <v>859.99</v>
      </c>
      <c r="L50" s="134" t="s">
        <v>101</v>
      </c>
      <c r="M50" s="134" t="s">
        <v>101</v>
      </c>
      <c r="N50" s="134" t="s">
        <v>101</v>
      </c>
      <c r="O50" s="134">
        <f>I50/'ناتج محلي اجمالي وزراعي ج6'!B17*100</f>
        <v>56.589093838019764</v>
      </c>
      <c r="P50" s="134">
        <f>J50/'ناتج محلي اجمالي وزراعي ج6'!C17*100</f>
        <v>53.503720355511241</v>
      </c>
      <c r="Q50" s="134">
        <f>K50/'ناتج محلي اجمالي وزراعي ج6'!D17*100</f>
        <v>55.362263724911365</v>
      </c>
      <c r="R50" s="142" t="s">
        <v>103</v>
      </c>
    </row>
    <row r="51" spans="1:18" ht="15" thickBot="1">
      <c r="A51" s="140" t="s">
        <v>42</v>
      </c>
      <c r="B51" s="137"/>
      <c r="C51" s="137"/>
      <c r="D51" s="184"/>
      <c r="E51" s="184"/>
      <c r="F51" s="137">
        <v>41878.205578550595</v>
      </c>
      <c r="G51" s="137">
        <v>41878.205578550595</v>
      </c>
      <c r="H51" s="184">
        <v>41878.205578550595</v>
      </c>
      <c r="I51" s="137">
        <v>6268.2206081081004</v>
      </c>
      <c r="J51" s="137">
        <v>5345.8019020000002</v>
      </c>
      <c r="K51" s="184">
        <v>7416.84</v>
      </c>
      <c r="L51" s="134" t="s">
        <v>101</v>
      </c>
      <c r="M51" s="134" t="s">
        <v>101</v>
      </c>
      <c r="N51" s="134" t="s">
        <v>101</v>
      </c>
      <c r="O51" s="134">
        <f>I51/'ناتج محلي اجمالي وزراعي ج6'!B18*100</f>
        <v>3.7624373398007802</v>
      </c>
      <c r="P51" s="134">
        <f>J51/'ناتج محلي اجمالي وزراعي ج6'!C18*100</f>
        <v>2.7675512021122386</v>
      </c>
      <c r="Q51" s="134">
        <f>K51/'ناتج محلي اجمالي وزراعي ج6'!D18*100</f>
        <v>3.4418570864861495</v>
      </c>
      <c r="R51" s="142" t="s">
        <v>44</v>
      </c>
    </row>
    <row r="52" spans="1:18" ht="15" thickBot="1">
      <c r="A52" s="140" t="s">
        <v>45</v>
      </c>
      <c r="B52" s="137">
        <v>53.41</v>
      </c>
      <c r="C52" s="137">
        <v>51.6</v>
      </c>
      <c r="D52" s="184">
        <v>51.6</v>
      </c>
      <c r="E52" s="184">
        <v>51.6</v>
      </c>
      <c r="F52" s="137">
        <v>18327.162951885501</v>
      </c>
      <c r="G52" s="137">
        <v>11373.211964</v>
      </c>
      <c r="H52" s="184">
        <v>14692.07</v>
      </c>
      <c r="I52" s="137">
        <v>1630.7740754226202</v>
      </c>
      <c r="J52" s="137">
        <v>1692.4267440000001</v>
      </c>
      <c r="K52" s="184">
        <v>1796.038</v>
      </c>
      <c r="L52" s="134">
        <f>B52/F52*100</f>
        <v>0.29142535666986674</v>
      </c>
      <c r="M52" s="134">
        <f t="shared" si="7"/>
        <v>0.45369769035634938</v>
      </c>
      <c r="N52" s="134">
        <f t="shared" si="5"/>
        <v>0.35120987035863566</v>
      </c>
      <c r="O52" s="134">
        <f>I52/'ناتج محلي اجمالي وزراعي ج6'!B19*100</f>
        <v>2.4731181004286023</v>
      </c>
      <c r="P52" s="134">
        <f>J52/'ناتج محلي اجمالي وزراعي ج6'!C19*100</f>
        <v>2.3911087086747669</v>
      </c>
      <c r="Q52" s="134">
        <f>K52/'ناتج محلي اجمالي وزراعي ج6'!D19*100</f>
        <v>2.269120027087363</v>
      </c>
      <c r="R52" s="142" t="s">
        <v>47</v>
      </c>
    </row>
    <row r="53" spans="1:18" ht="15" thickBot="1">
      <c r="A53" s="140" t="s">
        <v>48</v>
      </c>
      <c r="B53" s="137">
        <v>42.1168233232004</v>
      </c>
      <c r="C53" s="137">
        <v>35.830790040406903</v>
      </c>
      <c r="D53" s="184">
        <v>35.830790040406903</v>
      </c>
      <c r="E53" s="184">
        <v>35.830790040406903</v>
      </c>
      <c r="F53" s="137">
        <v>4493.4455732590204</v>
      </c>
      <c r="G53" s="137">
        <v>4190.2502990000003</v>
      </c>
      <c r="H53" s="184">
        <v>4190.2502990000003</v>
      </c>
      <c r="I53" s="137">
        <v>418.40183999999999</v>
      </c>
      <c r="J53" s="137">
        <v>1197.9000000000001</v>
      </c>
      <c r="K53" s="184">
        <v>1251.2</v>
      </c>
      <c r="L53" s="134">
        <f>B53/F53*100</f>
        <v>0.93729461359991006</v>
      </c>
      <c r="M53" s="134">
        <f t="shared" si="7"/>
        <v>0.85509903904685336</v>
      </c>
      <c r="N53" s="134">
        <f t="shared" si="5"/>
        <v>0.85509903904685336</v>
      </c>
      <c r="O53" s="134">
        <f>I53/'ناتج محلي اجمالي وزراعي ج6'!B20*100</f>
        <v>3.1164247674236725</v>
      </c>
      <c r="P53" s="134">
        <f>J53/'ناتج محلي اجمالي وزراعي ج6'!C20*100</f>
        <v>8.2624619777763986</v>
      </c>
      <c r="Q53" s="134">
        <f>K53/'ناتج محلي اجمالي وزراعي ج6'!D20*100</f>
        <v>7.6871091014093853</v>
      </c>
      <c r="R53" s="142" t="s">
        <v>50</v>
      </c>
    </row>
    <row r="54" spans="1:18" ht="15" thickBot="1">
      <c r="A54" s="140" t="s">
        <v>51</v>
      </c>
      <c r="B54" s="243" t="s">
        <v>101</v>
      </c>
      <c r="C54" s="243" t="s">
        <v>101</v>
      </c>
      <c r="D54" s="243" t="s">
        <v>101</v>
      </c>
      <c r="E54" s="184" t="s">
        <v>101</v>
      </c>
      <c r="F54" s="134">
        <v>37463.519221703202</v>
      </c>
      <c r="G54" s="134">
        <v>37463.519221703202</v>
      </c>
      <c r="H54" s="184">
        <v>29842.48</v>
      </c>
      <c r="I54" s="134">
        <v>310.31134945054902</v>
      </c>
      <c r="J54" s="134">
        <v>335.71428600000002</v>
      </c>
      <c r="K54" s="184">
        <v>333.24099999999999</v>
      </c>
      <c r="L54" s="134" t="s">
        <v>101</v>
      </c>
      <c r="M54" s="134" t="s">
        <v>101</v>
      </c>
      <c r="N54" s="134" t="s">
        <v>101</v>
      </c>
      <c r="O54" s="134">
        <f>I54/'ناتج محلي اجمالي وزراعي ج6'!B21*100</f>
        <v>0.2045125993789661</v>
      </c>
      <c r="P54" s="134">
        <f>J54/'ناتج محلي اجمالي وزراعي ج6'!C21*100</f>
        <v>0.20111081650991433</v>
      </c>
      <c r="Q54" s="134">
        <f>K54/'ناتج محلي اجمالي وزراعي ج6'!D21*100</f>
        <v>0.17414159912032556</v>
      </c>
      <c r="R54" s="142" t="s">
        <v>53</v>
      </c>
    </row>
    <row r="55" spans="1:18" ht="15" thickBot="1">
      <c r="A55" s="140" t="s">
        <v>54</v>
      </c>
      <c r="B55" s="137" t="s">
        <v>101</v>
      </c>
      <c r="C55" s="137" t="s">
        <v>101</v>
      </c>
      <c r="D55" s="184" t="s">
        <v>101</v>
      </c>
      <c r="E55" s="184" t="s">
        <v>101</v>
      </c>
      <c r="F55" s="137">
        <v>30047.550700377997</v>
      </c>
      <c r="G55" s="137">
        <v>30047.550700377997</v>
      </c>
      <c r="H55" s="184">
        <v>31908.3</v>
      </c>
      <c r="I55" s="137">
        <v>609.786471504823</v>
      </c>
      <c r="J55" s="137">
        <v>617.80851900000005</v>
      </c>
      <c r="K55" s="184">
        <v>607.78</v>
      </c>
      <c r="L55" s="134" t="s">
        <v>101</v>
      </c>
      <c r="M55" s="134" t="s">
        <v>101</v>
      </c>
      <c r="N55" s="134" t="s">
        <v>101</v>
      </c>
      <c r="O55" s="134">
        <f>I55/'ناتج محلي اجمالي وزراعي ج6'!B22*100</f>
        <v>0.55735844218224273</v>
      </c>
      <c r="P55" s="134">
        <f>J55/'ناتج محلي اجمالي وزراعي ج6'!C22*100</f>
        <v>0.51684743226761265</v>
      </c>
      <c r="Q55" s="134">
        <f>K55/'ناتج محلي اجمالي وزراعي ج6'!D22*100</f>
        <v>0.43207474769016457</v>
      </c>
      <c r="R55" s="142" t="s">
        <v>56</v>
      </c>
    </row>
    <row r="56" spans="1:18" ht="15" thickBot="1">
      <c r="A56" s="140" t="s">
        <v>57</v>
      </c>
      <c r="B56" s="137">
        <v>59.834413930348298</v>
      </c>
      <c r="C56" s="134">
        <v>37.56</v>
      </c>
      <c r="D56" s="134">
        <v>37.56</v>
      </c>
      <c r="E56" s="184">
        <v>36.655074999999997</v>
      </c>
      <c r="F56" s="137">
        <v>6984.6651226275198</v>
      </c>
      <c r="G56" s="137">
        <v>17326.894778999998</v>
      </c>
      <c r="H56" s="137">
        <v>16422.568729999999</v>
      </c>
      <c r="I56" s="137">
        <v>1561.5370813213899</v>
      </c>
      <c r="J56" s="137">
        <v>1778.492596</v>
      </c>
      <c r="K56" s="184">
        <v>2824.43</v>
      </c>
      <c r="L56" s="134">
        <f>B56/F56*100</f>
        <v>0.85665401103495642</v>
      </c>
      <c r="M56" s="134">
        <f t="shared" ref="M56:M62" si="8">D56/G56*100</f>
        <v>0.21677282905603087</v>
      </c>
      <c r="N56" s="134">
        <f t="shared" si="5"/>
        <v>0.22319940079191253</v>
      </c>
      <c r="O56" s="134">
        <f>I56/'ناتج محلي اجمالي وزراعي ج6'!B23*100</f>
        <v>3.0474962555062253</v>
      </c>
      <c r="P56" s="134">
        <f>J56/'ناتج محلي اجمالي وزراعي ج6'!C23*100</f>
        <v>3.3311342873197232</v>
      </c>
      <c r="Q56" s="134">
        <f>K56/'ناتج محلي اجمالي وزراعي ج6'!D23*100</f>
        <v>5.1389454881987806</v>
      </c>
      <c r="R56" s="142" t="s">
        <v>59</v>
      </c>
    </row>
    <row r="57" spans="1:18" ht="15" thickBot="1">
      <c r="A57" s="140" t="s">
        <v>60</v>
      </c>
      <c r="B57" s="137"/>
      <c r="C57" s="137"/>
      <c r="D57" s="184">
        <v>0</v>
      </c>
      <c r="E57" s="184"/>
      <c r="F57" s="137">
        <v>10505.437858040701</v>
      </c>
      <c r="G57" s="137">
        <v>10505.437858040701</v>
      </c>
      <c r="H57" s="184">
        <v>10505.437858040701</v>
      </c>
      <c r="I57" s="137">
        <v>206.38961255122001</v>
      </c>
      <c r="J57" s="137">
        <v>276.40842500000002</v>
      </c>
      <c r="K57" s="184">
        <v>267.09500000000003</v>
      </c>
      <c r="L57" s="134"/>
      <c r="M57" s="134"/>
      <c r="N57" s="134"/>
      <c r="O57" s="134">
        <f>I57/'ناتج محلي اجمالي وزراعي ج6'!B24*100</f>
        <v>0.78714573818161704</v>
      </c>
      <c r="P57" s="134">
        <f>J57/'ناتج محلي اجمالي وزراعي ج6'!C24*100</f>
        <v>0.72510080010493183</v>
      </c>
      <c r="Q57" s="134">
        <f>K57/'ناتج محلي اجمالي وزراعي ج6'!D24*100</f>
        <v>0.76891726620641521</v>
      </c>
      <c r="R57" s="142" t="s">
        <v>62</v>
      </c>
    </row>
    <row r="58" spans="1:18" ht="15" thickBot="1">
      <c r="A58" s="140" t="s">
        <v>63</v>
      </c>
      <c r="B58" s="137">
        <v>1307.9776336703601</v>
      </c>
      <c r="C58" s="137">
        <v>937.83037078900497</v>
      </c>
      <c r="D58" s="184">
        <v>937.83037078900497</v>
      </c>
      <c r="E58" s="184">
        <v>937.83037078900497</v>
      </c>
      <c r="F58" s="137">
        <v>67883.350000000006</v>
      </c>
      <c r="G58" s="137">
        <v>75193.191988000006</v>
      </c>
      <c r="H58" s="137">
        <v>89751.529462000006</v>
      </c>
      <c r="I58" s="137">
        <v>22411.845850000002</v>
      </c>
      <c r="J58" s="137">
        <v>28034.559473000001</v>
      </c>
      <c r="K58" s="184">
        <v>35063.633999999998</v>
      </c>
      <c r="L58" s="134">
        <f>B58/F58*100</f>
        <v>1.9268018353106615</v>
      </c>
      <c r="M58" s="134">
        <f t="shared" si="8"/>
        <v>1.2472277688898648</v>
      </c>
      <c r="N58" s="134">
        <f t="shared" si="5"/>
        <v>1.044918539450711</v>
      </c>
      <c r="O58" s="134">
        <f>I58/'ناتج محلي اجمالي وزراعي ج6'!B25*100</f>
        <v>6.731699110924219</v>
      </c>
      <c r="P58" s="134">
        <f>J58/'ناتج محلي اجمالي وزراعي ج6'!C25*100</f>
        <v>11.910846528019714</v>
      </c>
      <c r="Q58" s="134">
        <f>K58/'ناتج محلي اجمالي وزراعي ج6'!D25*100</f>
        <v>11.365871642053923</v>
      </c>
      <c r="R58" s="142" t="s">
        <v>65</v>
      </c>
    </row>
    <row r="59" spans="1:18" ht="15" thickBot="1">
      <c r="A59" s="140" t="s">
        <v>66</v>
      </c>
      <c r="B59" s="137"/>
      <c r="C59" s="137"/>
      <c r="D59" s="184"/>
      <c r="E59" s="184">
        <v>122.854083</v>
      </c>
      <c r="F59" s="137">
        <v>20759.187353094898</v>
      </c>
      <c r="G59" s="137">
        <v>20759.187353094898</v>
      </c>
      <c r="H59" s="184">
        <v>24612.48</v>
      </c>
      <c r="I59" s="137">
        <v>13580.584881442199</v>
      </c>
      <c r="J59" s="137">
        <v>14427.50078</v>
      </c>
      <c r="K59" s="184">
        <v>14559.41</v>
      </c>
      <c r="L59" s="134"/>
      <c r="M59" s="134">
        <f t="shared" si="8"/>
        <v>0</v>
      </c>
      <c r="N59" s="134">
        <f t="shared" si="5"/>
        <v>0.49915361231375299</v>
      </c>
      <c r="O59" s="134">
        <f>I59/'ناتج محلي اجمالي وزراعي ج6'!B26*100</f>
        <v>13.107840786219882</v>
      </c>
      <c r="P59" s="134">
        <f>J59/'ناتج محلي اجمالي وزراعي ج6'!C26*100</f>
        <v>13.136964771720494</v>
      </c>
      <c r="Q59" s="134">
        <f>K59/'ناتج محلي اجمالي وزراعي ج6'!D26*100</f>
        <v>12.328432563664231</v>
      </c>
      <c r="R59" s="142" t="s">
        <v>68</v>
      </c>
    </row>
    <row r="60" spans="1:18" ht="15" thickBot="1">
      <c r="A60" s="140" t="s">
        <v>69</v>
      </c>
      <c r="B60" s="137" t="s">
        <v>101</v>
      </c>
      <c r="C60" s="137" t="s">
        <v>101</v>
      </c>
      <c r="D60" s="184" t="s">
        <v>101</v>
      </c>
      <c r="E60" s="184" t="s">
        <v>101</v>
      </c>
      <c r="F60" s="137">
        <v>1110.21027455119</v>
      </c>
      <c r="G60" s="137">
        <v>1110.21027455119</v>
      </c>
      <c r="H60" s="184">
        <v>1110.21027455119</v>
      </c>
      <c r="I60" s="137">
        <v>1146.4318151694902</v>
      </c>
      <c r="J60" s="137">
        <v>1412.401157</v>
      </c>
      <c r="K60" s="184">
        <v>1421.28</v>
      </c>
      <c r="L60" s="134" t="s">
        <v>101</v>
      </c>
      <c r="M60" s="134" t="s">
        <v>101</v>
      </c>
      <c r="N60" s="134" t="s">
        <v>101</v>
      </c>
      <c r="O60" s="134">
        <f>I60/'ناتج محلي اجمالي وزراعي ج6'!B27*100</f>
        <v>24.23745909449239</v>
      </c>
      <c r="P60" s="134">
        <f>J60/'ناتج محلي اجمالي وزراعي ج6'!C27*100</f>
        <v>28.418534346076456</v>
      </c>
      <c r="Q60" s="134">
        <f>K60/'ناتج محلي اجمالي وزراعي ج6'!D27*100</f>
        <v>20.162374378405026</v>
      </c>
      <c r="R60" s="142" t="s">
        <v>72</v>
      </c>
    </row>
    <row r="61" spans="1:18" ht="15" thickBot="1">
      <c r="A61" s="140" t="s">
        <v>77</v>
      </c>
      <c r="B61" s="145" t="s">
        <v>101</v>
      </c>
      <c r="C61" s="145" t="s">
        <v>101</v>
      </c>
      <c r="D61" s="221" t="s">
        <v>101</v>
      </c>
      <c r="E61" s="184" t="s">
        <v>101</v>
      </c>
      <c r="F61" s="145">
        <v>2638.8115046023504</v>
      </c>
      <c r="G61" s="145">
        <v>2638.8115046023504</v>
      </c>
      <c r="H61" s="145">
        <v>2638.8115046023504</v>
      </c>
      <c r="I61" s="145">
        <v>4590.3203523989005</v>
      </c>
      <c r="J61" s="145">
        <v>4348.1942870000003</v>
      </c>
      <c r="K61" s="184">
        <v>4674.59</v>
      </c>
      <c r="L61" s="134" t="s">
        <v>101</v>
      </c>
      <c r="M61" s="134" t="s">
        <v>101</v>
      </c>
      <c r="N61" s="134" t="s">
        <v>101</v>
      </c>
      <c r="O61" s="134">
        <f>I61/'ناتج محلي اجمالي وزراعي ج6'!B28*100</f>
        <v>18.478781242894684</v>
      </c>
      <c r="P61" s="134">
        <f>J61/'ناتج محلي اجمالي وزراعي ج6'!C28*100</f>
        <v>15.553280195245057</v>
      </c>
      <c r="Q61" s="134">
        <f>K61/'ناتج محلي اجمالي وزراعي ج6'!D28*100</f>
        <v>20.410454253819204</v>
      </c>
      <c r="R61" s="142" t="s">
        <v>78</v>
      </c>
    </row>
    <row r="62" spans="1:18" ht="15" thickBot="1">
      <c r="A62" s="146" t="s">
        <v>145</v>
      </c>
      <c r="B62" s="147">
        <f>SUM(B40:B61)</f>
        <v>20213.220091142281</v>
      </c>
      <c r="C62" s="147">
        <f>SUM(C40:C61)</f>
        <v>19835.285409659478</v>
      </c>
      <c r="D62" s="185">
        <f>SUM(D40:D61)</f>
        <v>19835.285409659478</v>
      </c>
      <c r="E62" s="185">
        <f>SUM(E40:E61)</f>
        <v>19965.967132659476</v>
      </c>
      <c r="F62" s="147">
        <v>586696.496008471</v>
      </c>
      <c r="G62" s="147">
        <f>SUM(G40:G61)</f>
        <v>480946.23805778491</v>
      </c>
      <c r="H62" s="185">
        <f>SUM(H40:H61)</f>
        <v>496326.41354684602</v>
      </c>
      <c r="I62" s="147">
        <v>142653.04919764501</v>
      </c>
      <c r="J62" s="147">
        <v>122160.138307</v>
      </c>
      <c r="K62" s="147">
        <f>SUM(K40:K61)</f>
        <v>131053.09</v>
      </c>
      <c r="L62" s="185">
        <f>B62/F62*100</f>
        <v>3.4452600669444653</v>
      </c>
      <c r="M62" s="185">
        <f t="shared" si="8"/>
        <v>4.1242209295077803</v>
      </c>
      <c r="N62" s="185">
        <f>E62/H62*100</f>
        <v>4.022749260910528</v>
      </c>
      <c r="O62" s="185">
        <f>I62/'ناتج محلي اجمالي وزراعي ج6'!B29*100</f>
        <v>5.8519509411077166</v>
      </c>
      <c r="P62" s="185">
        <f>J62/'ناتج محلي اجمالي وزراعي ج6'!C29*100</f>
        <v>4.8340462636157069</v>
      </c>
      <c r="Q62" s="147">
        <f>K62/'ناتج محلي اجمالي وزراعي ج6'!D29*100</f>
        <v>4.698616202048056</v>
      </c>
      <c r="R62" s="148" t="s">
        <v>140</v>
      </c>
    </row>
    <row r="63" spans="1:18" ht="15" thickBot="1">
      <c r="A63" s="146" t="s">
        <v>133</v>
      </c>
      <c r="B63" s="147">
        <v>122364.531477289</v>
      </c>
      <c r="C63" s="147">
        <v>117473.432893921</v>
      </c>
      <c r="D63" s="185">
        <v>117473.432893921</v>
      </c>
      <c r="E63" s="185">
        <v>117473.432893921</v>
      </c>
      <c r="F63" s="147">
        <v>13043433.440509001</v>
      </c>
      <c r="G63" s="147">
        <v>13043433.440509001</v>
      </c>
      <c r="H63" s="185">
        <v>13043433.440509001</v>
      </c>
      <c r="I63" s="147">
        <v>3323048.7387220496</v>
      </c>
      <c r="J63" s="147">
        <v>3378440.7357890001</v>
      </c>
      <c r="K63" s="185">
        <v>3504410.9550000001</v>
      </c>
      <c r="L63" s="185">
        <f>B63/F63*100</f>
        <v>0.93813129829191588</v>
      </c>
      <c r="M63" s="185">
        <f t="shared" ref="M63:N63" si="9">C63/G63*100</f>
        <v>0.90063274696586915</v>
      </c>
      <c r="N63" s="185">
        <f t="shared" si="9"/>
        <v>0.90063274696586915</v>
      </c>
      <c r="O63" s="185">
        <f>I63/'ناتج محلي اجمالي وزراعي ج6'!B30*100</f>
        <v>4.4125185932635524</v>
      </c>
      <c r="P63" s="185">
        <f>J63/'ناتج محلي اجمالي وزراعي ج6'!C30*100</f>
        <v>4.2268352354540752</v>
      </c>
      <c r="Q63" s="147">
        <f>K63/'ناتج محلي اجمالي وزراعي ج6'!D30*100</f>
        <v>4.098380450710148</v>
      </c>
      <c r="R63" s="148" t="s">
        <v>136</v>
      </c>
    </row>
    <row r="65" spans="5:5">
      <c r="E65" s="156"/>
    </row>
  </sheetData>
  <mergeCells count="26">
    <mergeCell ref="A37:A39"/>
    <mergeCell ref="B37:E37"/>
    <mergeCell ref="F37:H37"/>
    <mergeCell ref="I37:K37"/>
    <mergeCell ref="L4:M4"/>
    <mergeCell ref="A4:C4"/>
    <mergeCell ref="A5:A7"/>
    <mergeCell ref="B6:C6"/>
    <mergeCell ref="B5:C5"/>
    <mergeCell ref="G6:H6"/>
    <mergeCell ref="R37:R39"/>
    <mergeCell ref="E6:F6"/>
    <mergeCell ref="M5:M7"/>
    <mergeCell ref="O37:Q37"/>
    <mergeCell ref="B38:E38"/>
    <mergeCell ref="F38:H38"/>
    <mergeCell ref="I38:K38"/>
    <mergeCell ref="L38:N38"/>
    <mergeCell ref="O38:Q38"/>
    <mergeCell ref="E5:F5"/>
    <mergeCell ref="K5:L5"/>
    <mergeCell ref="K6:L6"/>
    <mergeCell ref="I6:J6"/>
    <mergeCell ref="I5:J5"/>
    <mergeCell ref="G5:H5"/>
    <mergeCell ref="L37:N37"/>
  </mergeCells>
  <conditionalFormatting sqref="R40:R63 M8:M3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rightToLeft="1" workbookViewId="0">
      <selection activeCell="D11" sqref="D11"/>
    </sheetView>
  </sheetViews>
  <sheetFormatPr defaultColWidth="9.140625" defaultRowHeight="15"/>
  <cols>
    <col min="1" max="6" width="17.7109375" style="27" customWidth="1"/>
    <col min="7" max="7" width="23.140625" style="27" customWidth="1"/>
    <col min="8" max="8" width="17.7109375" style="27" customWidth="1"/>
    <col min="9" max="9" width="15.140625" style="27" customWidth="1"/>
    <col min="10" max="10" width="15.85546875" style="27" customWidth="1"/>
    <col min="11" max="11" width="15.28515625" style="27" customWidth="1"/>
    <col min="12" max="12" width="15.140625" style="27" customWidth="1"/>
    <col min="13" max="16384" width="9.140625" style="27"/>
  </cols>
  <sheetData>
    <row r="1" spans="1:8" ht="15.75">
      <c r="A1" s="260" t="s">
        <v>200</v>
      </c>
      <c r="B1" s="260"/>
      <c r="C1" s="260"/>
      <c r="D1" s="187"/>
      <c r="E1" s="256" t="s">
        <v>185</v>
      </c>
      <c r="F1" s="256"/>
      <c r="G1" s="256"/>
      <c r="H1" s="256"/>
    </row>
    <row r="2" spans="1:8" ht="23.25" customHeight="1" thickBot="1">
      <c r="A2" s="33" t="s">
        <v>74</v>
      </c>
      <c r="D2" s="223"/>
      <c r="F2" s="56"/>
      <c r="G2" s="56"/>
      <c r="H2" s="56" t="s">
        <v>75</v>
      </c>
    </row>
    <row r="3" spans="1:8" ht="16.5" thickBot="1">
      <c r="A3" s="261" t="s">
        <v>0</v>
      </c>
      <c r="B3" s="267" t="s">
        <v>175</v>
      </c>
      <c r="C3" s="268"/>
      <c r="D3" s="269"/>
      <c r="E3" s="267" t="s">
        <v>176</v>
      </c>
      <c r="F3" s="268"/>
      <c r="G3" s="269"/>
      <c r="H3" s="257" t="s">
        <v>3</v>
      </c>
    </row>
    <row r="4" spans="1:8" ht="16.5" thickBot="1">
      <c r="A4" s="262"/>
      <c r="B4" s="264" t="s">
        <v>178</v>
      </c>
      <c r="C4" s="265"/>
      <c r="D4" s="266"/>
      <c r="E4" s="264" t="s">
        <v>177</v>
      </c>
      <c r="F4" s="265"/>
      <c r="G4" s="266"/>
      <c r="H4" s="258"/>
    </row>
    <row r="5" spans="1:8" ht="16.5" thickBot="1">
      <c r="A5" s="263"/>
      <c r="B5" s="72">
        <v>2017</v>
      </c>
      <c r="C5" s="72">
        <v>2018</v>
      </c>
      <c r="D5" s="72">
        <v>2019</v>
      </c>
      <c r="E5" s="193">
        <v>2017</v>
      </c>
      <c r="F5" s="193">
        <v>2018</v>
      </c>
      <c r="G5" s="193">
        <v>2019</v>
      </c>
      <c r="H5" s="259"/>
    </row>
    <row r="6" spans="1:8" ht="15.75">
      <c r="A6" s="65" t="s">
        <v>5</v>
      </c>
      <c r="B6" s="34">
        <v>9905.0300000000007</v>
      </c>
      <c r="C6" s="34">
        <v>10309</v>
      </c>
      <c r="D6" s="50">
        <v>10554</v>
      </c>
      <c r="E6" s="50">
        <v>905.51300000000003</v>
      </c>
      <c r="F6" s="50">
        <v>1025</v>
      </c>
      <c r="G6" s="194">
        <v>1025</v>
      </c>
      <c r="H6" s="65" t="s">
        <v>8</v>
      </c>
    </row>
    <row r="7" spans="1:8" ht="15.75">
      <c r="A7" s="66" t="s">
        <v>9</v>
      </c>
      <c r="B7" s="35">
        <v>9400</v>
      </c>
      <c r="C7" s="34">
        <v>9630.9590000000007</v>
      </c>
      <c r="D7" s="50">
        <v>9771</v>
      </c>
      <c r="E7" s="51">
        <v>940</v>
      </c>
      <c r="F7" s="50">
        <v>1285.972</v>
      </c>
      <c r="G7" s="194">
        <v>1290.7819999999999</v>
      </c>
      <c r="H7" s="66" t="s">
        <v>170</v>
      </c>
    </row>
    <row r="8" spans="1:8" ht="15.75">
      <c r="A8" s="66" t="s">
        <v>12</v>
      </c>
      <c r="B8" s="35">
        <v>1490</v>
      </c>
      <c r="C8" s="34">
        <v>1569.4390000000001</v>
      </c>
      <c r="D8" s="50">
        <v>1641</v>
      </c>
      <c r="E8" s="51">
        <v>298</v>
      </c>
      <c r="F8" s="50">
        <v>167.86699999999999</v>
      </c>
      <c r="G8" s="194">
        <v>174.06299999999999</v>
      </c>
      <c r="H8" s="66" t="s">
        <v>14</v>
      </c>
    </row>
    <row r="9" spans="1:8" ht="15.75">
      <c r="A9" s="66" t="s">
        <v>15</v>
      </c>
      <c r="B9" s="35">
        <v>11530</v>
      </c>
      <c r="C9" s="34">
        <v>11551</v>
      </c>
      <c r="D9" s="50">
        <v>11658.341</v>
      </c>
      <c r="E9" s="51">
        <v>3920.2000000000003</v>
      </c>
      <c r="F9" s="50">
        <v>3620.748</v>
      </c>
      <c r="G9" s="194">
        <v>3595.6889999999999</v>
      </c>
      <c r="H9" s="66" t="s">
        <v>17</v>
      </c>
    </row>
    <row r="10" spans="1:8" ht="15.75">
      <c r="A10" s="66" t="s">
        <v>18</v>
      </c>
      <c r="B10" s="35">
        <v>41721</v>
      </c>
      <c r="C10" s="34">
        <v>42600</v>
      </c>
      <c r="D10" s="50">
        <v>43000</v>
      </c>
      <c r="E10" s="51">
        <v>14211.632811678865</v>
      </c>
      <c r="F10" s="160">
        <v>11498.038</v>
      </c>
      <c r="G10" s="194">
        <v>11542.869000000001</v>
      </c>
      <c r="H10" s="66" t="s">
        <v>20</v>
      </c>
    </row>
    <row r="11" spans="1:8" ht="15.75">
      <c r="A11" s="66" t="s">
        <v>132</v>
      </c>
      <c r="B11" s="35">
        <v>828.14700000000005</v>
      </c>
      <c r="C11" s="34">
        <v>832.322</v>
      </c>
      <c r="D11" s="50">
        <v>851</v>
      </c>
      <c r="E11" s="51">
        <v>512.58900000000006</v>
      </c>
      <c r="F11" s="50">
        <v>591.255</v>
      </c>
      <c r="G11" s="194">
        <v>602.73699999999997</v>
      </c>
      <c r="H11" s="66" t="s">
        <v>26</v>
      </c>
    </row>
    <row r="12" spans="1:8" ht="15.75">
      <c r="A12" s="66" t="s">
        <v>88</v>
      </c>
      <c r="B12" s="35">
        <v>960</v>
      </c>
      <c r="C12" s="34">
        <v>958.92</v>
      </c>
      <c r="D12" s="50">
        <v>974</v>
      </c>
      <c r="E12" s="51">
        <v>249.60000000000002</v>
      </c>
      <c r="F12" s="50">
        <v>215.875</v>
      </c>
      <c r="G12" s="194">
        <v>215.00899999999999</v>
      </c>
      <c r="H12" s="66" t="s">
        <v>24</v>
      </c>
    </row>
    <row r="13" spans="1:8" ht="15.75">
      <c r="A13" s="66" t="s">
        <v>27</v>
      </c>
      <c r="B13" s="35">
        <v>32940</v>
      </c>
      <c r="C13" s="34">
        <v>33699.947</v>
      </c>
      <c r="D13" s="50">
        <v>34269</v>
      </c>
      <c r="E13" s="51">
        <v>7576.2000000000007</v>
      </c>
      <c r="F13" s="50">
        <v>5421.2049999999999</v>
      </c>
      <c r="G13" s="194">
        <v>5460.6760000000004</v>
      </c>
      <c r="H13" s="66" t="s">
        <v>30</v>
      </c>
    </row>
    <row r="14" spans="1:8" ht="15.75">
      <c r="A14" s="66" t="s">
        <v>31</v>
      </c>
      <c r="B14" s="35">
        <v>40782.741999999998</v>
      </c>
      <c r="C14" s="34">
        <v>41984.512000000002</v>
      </c>
      <c r="D14" s="50">
        <v>43579.923000000003</v>
      </c>
      <c r="E14" s="51">
        <v>23653.990359999996</v>
      </c>
      <c r="F14" s="50">
        <v>23931.170999999998</v>
      </c>
      <c r="G14" s="194">
        <v>24840.55</v>
      </c>
      <c r="H14" s="66" t="s">
        <v>34</v>
      </c>
    </row>
    <row r="15" spans="1:8" ht="15.75">
      <c r="A15" s="66" t="s">
        <v>35</v>
      </c>
      <c r="B15" s="35">
        <v>18270</v>
      </c>
      <c r="C15" s="34">
        <v>16906.282999999999</v>
      </c>
      <c r="D15" s="50">
        <v>17070</v>
      </c>
      <c r="E15" s="51">
        <v>4567.5</v>
      </c>
      <c r="F15" s="50">
        <v>8381.17</v>
      </c>
      <c r="G15" s="194">
        <v>8357.8289999999997</v>
      </c>
      <c r="H15" s="66" t="s">
        <v>169</v>
      </c>
    </row>
    <row r="16" spans="1:8" ht="15.75">
      <c r="A16" s="66" t="s">
        <v>76</v>
      </c>
      <c r="B16" s="36">
        <v>14740</v>
      </c>
      <c r="C16" s="34">
        <v>15008.154</v>
      </c>
      <c r="D16" s="50">
        <v>15443</v>
      </c>
      <c r="E16" s="52">
        <v>10170.599999999999</v>
      </c>
      <c r="F16" s="50">
        <v>8354.51</v>
      </c>
      <c r="G16" s="194">
        <v>8408.0640000000003</v>
      </c>
      <c r="H16" s="66" t="s">
        <v>41</v>
      </c>
    </row>
    <row r="17" spans="1:9" ht="15.75">
      <c r="A17" s="66" t="s">
        <v>42</v>
      </c>
      <c r="B17" s="36">
        <v>37139.519</v>
      </c>
      <c r="C17" s="34">
        <v>38124.18</v>
      </c>
      <c r="D17" s="50">
        <v>39127.879999999997</v>
      </c>
      <c r="E17" s="52">
        <v>11198.964</v>
      </c>
      <c r="F17" s="50">
        <v>11495.849</v>
      </c>
      <c r="G17" s="194">
        <v>11495.849</v>
      </c>
      <c r="H17" s="66" t="s">
        <v>44</v>
      </c>
    </row>
    <row r="18" spans="1:9" ht="15.75">
      <c r="A18" s="66" t="s">
        <v>45</v>
      </c>
      <c r="B18" s="36">
        <v>4560</v>
      </c>
      <c r="C18" s="34">
        <v>4600</v>
      </c>
      <c r="D18" s="50">
        <v>4600</v>
      </c>
      <c r="E18" s="52">
        <v>1276.8000000000002</v>
      </c>
      <c r="F18" s="50">
        <v>746.74</v>
      </c>
      <c r="G18" s="194">
        <v>724.2</v>
      </c>
      <c r="H18" s="66" t="s">
        <v>47</v>
      </c>
      <c r="I18" s="75"/>
    </row>
    <row r="19" spans="1:9" ht="15.75">
      <c r="A19" s="66" t="s">
        <v>48</v>
      </c>
      <c r="B19" s="36">
        <v>4705.8549999999996</v>
      </c>
      <c r="C19" s="34">
        <v>4854.0129999999999</v>
      </c>
      <c r="D19" s="50">
        <v>4981</v>
      </c>
      <c r="E19" s="52">
        <v>1186.18</v>
      </c>
      <c r="F19" s="160">
        <v>1204.356</v>
      </c>
      <c r="G19" s="194">
        <v>1222.03</v>
      </c>
      <c r="H19" s="66" t="s">
        <v>50</v>
      </c>
    </row>
    <row r="20" spans="1:9" ht="15.75">
      <c r="A20" s="66" t="s">
        <v>51</v>
      </c>
      <c r="B20" s="36">
        <v>2545.8200000000002</v>
      </c>
      <c r="C20" s="34">
        <v>2718.7849999999999</v>
      </c>
      <c r="D20" s="50">
        <v>2760.3409999999999</v>
      </c>
      <c r="E20" s="52">
        <v>22.912379999999999</v>
      </c>
      <c r="F20" s="160">
        <v>23.303000000000001</v>
      </c>
      <c r="G20" s="194">
        <v>23.009</v>
      </c>
      <c r="H20" s="66" t="s">
        <v>53</v>
      </c>
    </row>
    <row r="21" spans="1:9" ht="15.75">
      <c r="A21" s="66" t="s">
        <v>54</v>
      </c>
      <c r="B21" s="36">
        <v>4140</v>
      </c>
      <c r="C21" s="34">
        <v>4226.92</v>
      </c>
      <c r="D21" s="50">
        <v>4207</v>
      </c>
      <c r="E21" s="52" t="s">
        <v>101</v>
      </c>
      <c r="F21" s="52" t="s">
        <v>101</v>
      </c>
      <c r="G21" s="52" t="s">
        <v>101</v>
      </c>
      <c r="H21" s="66" t="s">
        <v>56</v>
      </c>
    </row>
    <row r="22" spans="1:9" ht="15.75">
      <c r="A22" s="66" t="s">
        <v>57</v>
      </c>
      <c r="B22" s="36">
        <v>6050</v>
      </c>
      <c r="C22" s="34">
        <v>4800</v>
      </c>
      <c r="D22" s="50">
        <v>4800</v>
      </c>
      <c r="E22" s="52">
        <v>726</v>
      </c>
      <c r="F22" s="50">
        <v>782.46600000000001</v>
      </c>
      <c r="G22" s="194">
        <v>770</v>
      </c>
      <c r="H22" s="66" t="s">
        <v>59</v>
      </c>
    </row>
    <row r="23" spans="1:9" ht="15.75">
      <c r="A23" s="66" t="s">
        <v>92</v>
      </c>
      <c r="B23" s="36">
        <v>6370</v>
      </c>
      <c r="C23" s="34">
        <v>6678.567</v>
      </c>
      <c r="D23" s="50">
        <v>6777</v>
      </c>
      <c r="E23" s="52">
        <v>1337.7</v>
      </c>
      <c r="F23" s="50">
        <v>1287.5930000000001</v>
      </c>
      <c r="G23" s="194">
        <v>1328.8309999999999</v>
      </c>
      <c r="H23" s="66" t="s">
        <v>62</v>
      </c>
    </row>
    <row r="24" spans="1:9" ht="15.75">
      <c r="A24" s="66" t="s">
        <v>93</v>
      </c>
      <c r="B24" s="36">
        <v>96279</v>
      </c>
      <c r="C24" s="34">
        <v>98101</v>
      </c>
      <c r="D24" s="50">
        <v>100063</v>
      </c>
      <c r="E24" s="52">
        <v>55168</v>
      </c>
      <c r="F24" s="172">
        <v>56408</v>
      </c>
      <c r="G24" s="195">
        <v>57286</v>
      </c>
      <c r="H24" s="66" t="s">
        <v>65</v>
      </c>
    </row>
    <row r="25" spans="1:9" ht="15.75">
      <c r="A25" s="66" t="s">
        <v>66</v>
      </c>
      <c r="B25" s="36">
        <v>35740</v>
      </c>
      <c r="C25" s="34">
        <v>36029.137999999999</v>
      </c>
      <c r="D25" s="50">
        <v>36472</v>
      </c>
      <c r="E25" s="52">
        <v>14653.4</v>
      </c>
      <c r="F25" s="50">
        <v>13589.062</v>
      </c>
      <c r="G25" s="194">
        <v>13496.791999999999</v>
      </c>
      <c r="H25" s="66" t="s">
        <v>68</v>
      </c>
    </row>
    <row r="26" spans="1:9" ht="15.75">
      <c r="A26" s="66" t="s">
        <v>69</v>
      </c>
      <c r="B26" s="36">
        <v>4420</v>
      </c>
      <c r="C26" s="34">
        <v>4403.3190000000004</v>
      </c>
      <c r="D26" s="50">
        <v>4526</v>
      </c>
      <c r="E26" s="52">
        <v>1900.6</v>
      </c>
      <c r="F26" s="50">
        <v>2103.3240000000001</v>
      </c>
      <c r="G26" s="194">
        <v>2058.8960000000002</v>
      </c>
      <c r="H26" s="66" t="s">
        <v>72</v>
      </c>
    </row>
    <row r="27" spans="1:9" ht="16.5" thickBot="1">
      <c r="A27" s="67" t="s">
        <v>77</v>
      </c>
      <c r="B27" s="37">
        <v>28250</v>
      </c>
      <c r="C27" s="34">
        <v>28498.687000000002</v>
      </c>
      <c r="D27" s="192">
        <v>29868.826000000001</v>
      </c>
      <c r="E27" s="53">
        <v>19970</v>
      </c>
      <c r="F27" s="50">
        <v>20575</v>
      </c>
      <c r="G27" s="61">
        <v>17000</v>
      </c>
      <c r="H27" s="71" t="s">
        <v>78</v>
      </c>
    </row>
    <row r="28" spans="1:9" ht="16.5" thickBot="1">
      <c r="A28" s="68" t="s">
        <v>145</v>
      </c>
      <c r="B28" s="69">
        <f t="shared" ref="B28:C28" si="0">SUM(B6:B27)</f>
        <v>412767.11300000001</v>
      </c>
      <c r="C28" s="69">
        <f t="shared" si="0"/>
        <v>418085.14500000002</v>
      </c>
      <c r="D28" s="69">
        <f>SUM(D6:D27)</f>
        <v>426994.31099999999</v>
      </c>
      <c r="E28" s="69">
        <f t="shared" ref="E28:F28" si="1">SUM(E6:E27)</f>
        <v>174446.38155167885</v>
      </c>
      <c r="F28" s="69">
        <f t="shared" si="1"/>
        <v>172708.50399999999</v>
      </c>
      <c r="G28" s="69">
        <f>SUM(G6:G27)</f>
        <v>170918.875</v>
      </c>
      <c r="H28" s="68" t="s">
        <v>140</v>
      </c>
    </row>
    <row r="29" spans="1:9" ht="16.5" thickBot="1">
      <c r="A29" s="68" t="s">
        <v>133</v>
      </c>
      <c r="B29" s="69">
        <v>7530360</v>
      </c>
      <c r="C29" s="69">
        <v>7591945.2704999996</v>
      </c>
      <c r="D29" s="70">
        <v>7713468.0999999996</v>
      </c>
      <c r="E29" s="70">
        <v>3433844.16</v>
      </c>
      <c r="F29" s="69">
        <v>3395021.1274999999</v>
      </c>
      <c r="G29" s="69">
        <v>3415138.3</v>
      </c>
      <c r="H29" s="68" t="s">
        <v>136</v>
      </c>
    </row>
    <row r="30" spans="1:9">
      <c r="H30" s="4" t="s">
        <v>173</v>
      </c>
    </row>
  </sheetData>
  <mergeCells count="8">
    <mergeCell ref="E1:H1"/>
    <mergeCell ref="H3:H5"/>
    <mergeCell ref="A1:C1"/>
    <mergeCell ref="A3:A5"/>
    <mergeCell ref="E4:G4"/>
    <mergeCell ref="B4:D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rightToLeft="1" workbookViewId="0">
      <selection activeCell="D12" sqref="D12"/>
    </sheetView>
  </sheetViews>
  <sheetFormatPr defaultRowHeight="15"/>
  <cols>
    <col min="1" max="6" width="13.5703125" customWidth="1"/>
    <col min="7" max="7" width="15.5703125" customWidth="1"/>
    <col min="8" max="8" width="22" customWidth="1"/>
  </cols>
  <sheetData>
    <row r="1" spans="1:25" s="4" customFormat="1" ht="15.75" customHeight="1">
      <c r="A1" s="260" t="s">
        <v>201</v>
      </c>
      <c r="B1" s="260"/>
      <c r="C1" s="260"/>
      <c r="D1" s="260"/>
      <c r="E1" s="3"/>
      <c r="F1" s="256" t="s">
        <v>187</v>
      </c>
      <c r="G1" s="256"/>
      <c r="H1" s="256"/>
      <c r="I1" s="3"/>
      <c r="J1" s="3"/>
      <c r="K1" s="3"/>
    </row>
    <row r="2" spans="1:25" s="4" customFormat="1" ht="16.5" customHeight="1" thickBot="1">
      <c r="A2" s="33" t="s">
        <v>74</v>
      </c>
      <c r="E2" s="5"/>
      <c r="H2" s="56" t="s">
        <v>75</v>
      </c>
      <c r="I2" s="3"/>
      <c r="J2" s="3"/>
    </row>
    <row r="3" spans="1:25" s="4" customFormat="1" ht="16.5" thickBot="1">
      <c r="A3" s="282" t="s">
        <v>0</v>
      </c>
      <c r="B3" s="234"/>
      <c r="C3" s="235" t="s">
        <v>80</v>
      </c>
      <c r="D3" s="236"/>
      <c r="E3" s="276" t="s">
        <v>81</v>
      </c>
      <c r="F3" s="277"/>
      <c r="G3" s="278"/>
      <c r="H3" s="270" t="s">
        <v>3</v>
      </c>
      <c r="I3" s="3"/>
      <c r="J3" s="3"/>
    </row>
    <row r="4" spans="1:25" s="4" customFormat="1" ht="16.5" thickBot="1">
      <c r="A4" s="283"/>
      <c r="B4" s="273" t="s">
        <v>179</v>
      </c>
      <c r="C4" s="274"/>
      <c r="D4" s="275"/>
      <c r="E4" s="279" t="s">
        <v>180</v>
      </c>
      <c r="F4" s="280"/>
      <c r="G4" s="281"/>
      <c r="H4" s="271"/>
      <c r="I4" s="3"/>
      <c r="J4" s="3"/>
    </row>
    <row r="5" spans="1:25" s="4" customFormat="1" ht="16.5" thickBot="1">
      <c r="A5" s="284"/>
      <c r="B5" s="68">
        <v>2017</v>
      </c>
      <c r="C5" s="68">
        <v>2018</v>
      </c>
      <c r="D5" s="68">
        <v>2019</v>
      </c>
      <c r="E5" s="68">
        <v>2017</v>
      </c>
      <c r="F5" s="68">
        <v>2018</v>
      </c>
      <c r="G5" s="68">
        <v>2019</v>
      </c>
      <c r="H5" s="272"/>
      <c r="I5" s="3"/>
      <c r="J5" s="3"/>
    </row>
    <row r="6" spans="1:25" s="4" customFormat="1" ht="15.75">
      <c r="A6" s="65" t="s">
        <v>5</v>
      </c>
      <c r="B6" s="34">
        <v>2081</v>
      </c>
      <c r="C6" s="34">
        <v>1411</v>
      </c>
      <c r="D6" s="34">
        <v>1378</v>
      </c>
      <c r="E6" s="50">
        <v>56.606000000000002</v>
      </c>
      <c r="F6" s="50">
        <v>55.688000000000002</v>
      </c>
      <c r="G6" s="50">
        <v>54.24</v>
      </c>
      <c r="H6" s="65" t="s">
        <v>8</v>
      </c>
      <c r="I6" s="3"/>
      <c r="J6" s="3"/>
    </row>
    <row r="7" spans="1:25" s="4" customFormat="1" ht="15.75">
      <c r="A7" s="66" t="s">
        <v>9</v>
      </c>
      <c r="B7" s="35">
        <v>6339</v>
      </c>
      <c r="C7" s="35">
        <v>6750.3969999999999</v>
      </c>
      <c r="D7" s="34">
        <v>6833.4480000000003</v>
      </c>
      <c r="E7" s="51">
        <v>105.65300000000001</v>
      </c>
      <c r="F7" s="50">
        <v>96.63</v>
      </c>
      <c r="G7" s="50">
        <v>92.835999999999999</v>
      </c>
      <c r="H7" s="66" t="s">
        <v>170</v>
      </c>
    </row>
    <row r="8" spans="1:25" s="4" customFormat="1" ht="15.75">
      <c r="A8" s="66" t="s">
        <v>12</v>
      </c>
      <c r="B8" s="35">
        <v>855</v>
      </c>
      <c r="C8" s="35">
        <v>927.16600000000005</v>
      </c>
      <c r="D8" s="34">
        <v>981.8</v>
      </c>
      <c r="E8" s="51">
        <v>8.5329999999999995</v>
      </c>
      <c r="F8" s="50">
        <v>8.8149999999999995</v>
      </c>
      <c r="G8" s="50">
        <v>9.0190000000000001</v>
      </c>
      <c r="H8" s="66" t="s">
        <v>14</v>
      </c>
    </row>
    <row r="9" spans="1:25" s="4" customFormat="1" ht="15.75">
      <c r="A9" s="66" t="s">
        <v>15</v>
      </c>
      <c r="B9" s="35">
        <v>3478</v>
      </c>
      <c r="C9" s="35">
        <v>4153</v>
      </c>
      <c r="D9" s="34">
        <v>4190</v>
      </c>
      <c r="E9" s="51">
        <v>506.61200000000002</v>
      </c>
      <c r="F9" s="50">
        <v>490.88900000000001</v>
      </c>
      <c r="G9" s="50">
        <v>479.55900000000003</v>
      </c>
      <c r="H9" s="66" t="s">
        <v>17</v>
      </c>
    </row>
    <row r="10" spans="1:25" s="4" customFormat="1" ht="15.75">
      <c r="A10" s="66" t="s">
        <v>18</v>
      </c>
      <c r="B10" s="35">
        <v>10858</v>
      </c>
      <c r="C10" s="35">
        <v>12400</v>
      </c>
      <c r="D10" s="34">
        <v>12700</v>
      </c>
      <c r="E10" s="51">
        <v>2608.7649999999999</v>
      </c>
      <c r="F10" s="50">
        <v>2648.98</v>
      </c>
      <c r="G10" s="50">
        <v>2693.5520000000001</v>
      </c>
      <c r="H10" s="66" t="s">
        <v>20</v>
      </c>
    </row>
    <row r="11" spans="1:25" s="60" customFormat="1" ht="15.75">
      <c r="A11" s="66" t="s">
        <v>132</v>
      </c>
      <c r="B11" s="35">
        <v>202</v>
      </c>
      <c r="C11" s="35">
        <v>228.81299999999999</v>
      </c>
      <c r="D11" s="35">
        <v>235.23699999999999</v>
      </c>
      <c r="E11" s="51">
        <v>73.587000000000003</v>
      </c>
      <c r="F11" s="50">
        <v>74.254000000000005</v>
      </c>
      <c r="G11" s="50">
        <v>75.120999999999995</v>
      </c>
      <c r="H11" s="66" t="s">
        <v>26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4" customFormat="1" ht="15.75">
      <c r="A12" s="66" t="s">
        <v>88</v>
      </c>
      <c r="B12" s="35">
        <v>366</v>
      </c>
      <c r="C12" s="35">
        <v>406.85300000000001</v>
      </c>
      <c r="D12" s="35">
        <v>414.55</v>
      </c>
      <c r="E12" s="51">
        <v>93.742999999999995</v>
      </c>
      <c r="F12" s="50">
        <v>92.162999999999997</v>
      </c>
      <c r="G12" s="50">
        <v>90.61</v>
      </c>
      <c r="H12" s="66" t="s">
        <v>94</v>
      </c>
    </row>
    <row r="13" spans="1:25" s="4" customFormat="1" ht="15.75">
      <c r="A13" s="66" t="s">
        <v>27</v>
      </c>
      <c r="B13" s="35">
        <v>13071</v>
      </c>
      <c r="C13" s="35">
        <v>14021.880999999999</v>
      </c>
      <c r="D13" s="35">
        <v>14388.338</v>
      </c>
      <c r="E13" s="51">
        <v>463.47899999999998</v>
      </c>
      <c r="F13" s="50">
        <v>332.00900000000001</v>
      </c>
      <c r="G13" s="50">
        <v>325.60500000000002</v>
      </c>
      <c r="H13" s="66" t="s">
        <v>30</v>
      </c>
    </row>
    <row r="14" spans="1:25" s="4" customFormat="1" ht="15.75" customHeight="1">
      <c r="A14" s="66" t="s">
        <v>31</v>
      </c>
      <c r="B14" s="35">
        <v>11706.931</v>
      </c>
      <c r="C14" s="35">
        <v>9656.4369999999999</v>
      </c>
      <c r="D14" s="34">
        <v>10023.382</v>
      </c>
      <c r="E14" s="51">
        <v>3902.0927545600007</v>
      </c>
      <c r="F14" s="50">
        <v>3959.1390000000001</v>
      </c>
      <c r="G14" s="50">
        <v>4109.5820000000003</v>
      </c>
      <c r="H14" s="66" t="s">
        <v>34</v>
      </c>
    </row>
    <row r="15" spans="1:25" s="4" customFormat="1" ht="15.75" customHeight="1">
      <c r="A15" s="66" t="s">
        <v>35</v>
      </c>
      <c r="B15" s="35">
        <v>5148.5929999999998</v>
      </c>
      <c r="C15" s="35">
        <v>5147.5020000000004</v>
      </c>
      <c r="D15" s="35">
        <v>5223.8890000000001</v>
      </c>
      <c r="E15" s="51">
        <v>529.33399999999995</v>
      </c>
      <c r="F15" s="50">
        <v>503.43299999999999</v>
      </c>
      <c r="G15" s="50">
        <v>485.74299999999999</v>
      </c>
      <c r="H15" s="66" t="s">
        <v>169</v>
      </c>
    </row>
    <row r="16" spans="1:25" s="4" customFormat="1" ht="15.75">
      <c r="A16" s="66" t="s">
        <v>76</v>
      </c>
      <c r="B16" s="36">
        <v>3424</v>
      </c>
      <c r="C16" s="36">
        <v>3817.2539999999999</v>
      </c>
      <c r="D16" s="36">
        <v>3953.212</v>
      </c>
      <c r="E16" s="52">
        <v>3925.3620000000001</v>
      </c>
      <c r="F16" s="50">
        <v>4050.694</v>
      </c>
      <c r="G16" s="50">
        <v>4182.09</v>
      </c>
      <c r="H16" s="66" t="s">
        <v>103</v>
      </c>
    </row>
    <row r="17" spans="1:27" s="4" customFormat="1" ht="15.75">
      <c r="A17" s="66" t="s">
        <v>42</v>
      </c>
      <c r="B17" s="36">
        <v>9802.7369999999992</v>
      </c>
      <c r="C17" s="36">
        <v>10163.017</v>
      </c>
      <c r="D17" s="36">
        <v>10468.522999999999</v>
      </c>
      <c r="E17" s="52">
        <v>1644.3150000000001</v>
      </c>
      <c r="F17" s="50">
        <v>1666.9069999999999</v>
      </c>
      <c r="G17" s="50">
        <v>1668.7729999999999</v>
      </c>
      <c r="H17" s="66" t="s">
        <v>44</v>
      </c>
    </row>
    <row r="18" spans="1:27" s="4" customFormat="1" ht="15.75">
      <c r="A18" s="66" t="s">
        <v>45</v>
      </c>
      <c r="B18" s="36">
        <v>2270</v>
      </c>
      <c r="C18" s="36">
        <v>2200</v>
      </c>
      <c r="D18" s="34">
        <v>2100</v>
      </c>
      <c r="E18" s="52">
        <v>90.4</v>
      </c>
      <c r="F18" s="50">
        <v>80.5</v>
      </c>
      <c r="G18" s="50">
        <v>60</v>
      </c>
      <c r="H18" s="66" t="s">
        <v>47</v>
      </c>
      <c r="J18" s="196"/>
    </row>
    <row r="19" spans="1:27" s="4" customFormat="1" ht="15.75">
      <c r="A19" s="66" t="s">
        <v>48</v>
      </c>
      <c r="B19" s="36">
        <v>948.7</v>
      </c>
      <c r="C19" s="36">
        <v>953.9</v>
      </c>
      <c r="D19" s="34">
        <v>947.40000000000009</v>
      </c>
      <c r="E19" s="52">
        <v>63.5</v>
      </c>
      <c r="F19" s="50">
        <v>60.4</v>
      </c>
      <c r="G19" s="50">
        <v>61.268999999999998</v>
      </c>
      <c r="H19" s="66" t="s">
        <v>50</v>
      </c>
    </row>
    <row r="20" spans="1:27" s="60" customFormat="1" ht="15.75">
      <c r="A20" s="66" t="s">
        <v>51</v>
      </c>
      <c r="B20" s="36">
        <v>2056.9229999999998</v>
      </c>
      <c r="C20" s="36">
        <v>2091.221</v>
      </c>
      <c r="D20" s="34">
        <v>2013.1860999999999</v>
      </c>
      <c r="E20" s="52">
        <v>25.544</v>
      </c>
      <c r="F20" s="50">
        <v>25.544</v>
      </c>
      <c r="G20" s="50">
        <v>32.255000000000003</v>
      </c>
      <c r="H20" s="66" t="s">
        <v>53</v>
      </c>
      <c r="I20" s="4" t="s">
        <v>171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s="4" customFormat="1" ht="15.75">
      <c r="A21" s="66" t="s">
        <v>54</v>
      </c>
      <c r="B21" s="36">
        <v>2337.056</v>
      </c>
      <c r="C21" s="36">
        <v>2386.5070000000001</v>
      </c>
      <c r="D21" s="36">
        <v>2428.8580000000002</v>
      </c>
      <c r="E21" s="52">
        <v>44.161000000000001</v>
      </c>
      <c r="F21" s="50">
        <v>43.244999999999997</v>
      </c>
      <c r="G21" s="50">
        <v>42.183999999999997</v>
      </c>
      <c r="H21" s="66" t="s">
        <v>56</v>
      </c>
    </row>
    <row r="22" spans="1:27" s="60" customFormat="1" ht="15.75">
      <c r="A22" s="66" t="s">
        <v>57</v>
      </c>
      <c r="B22" s="36">
        <v>2200</v>
      </c>
      <c r="C22" s="36">
        <v>2200</v>
      </c>
      <c r="D22" s="36">
        <v>1790</v>
      </c>
      <c r="E22" s="52">
        <v>266.16199999999998</v>
      </c>
      <c r="F22" s="50">
        <v>262.03199999999998</v>
      </c>
      <c r="G22" s="50">
        <v>257.70100000000002</v>
      </c>
      <c r="H22" s="66" t="s">
        <v>59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60" customFormat="1" ht="15.75">
      <c r="A23" s="66" t="s">
        <v>92</v>
      </c>
      <c r="B23" s="36">
        <v>2337.116</v>
      </c>
      <c r="C23" s="36">
        <v>2380.46</v>
      </c>
      <c r="D23" s="36">
        <v>2422.8110000000001</v>
      </c>
      <c r="E23" s="52">
        <v>334.41300000000001</v>
      </c>
      <c r="F23" s="50">
        <v>329.23099999999999</v>
      </c>
      <c r="G23" s="50">
        <v>324.625</v>
      </c>
      <c r="H23" s="66" t="s">
        <v>62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60" customFormat="1" ht="15.75">
      <c r="A24" s="66" t="s">
        <v>93</v>
      </c>
      <c r="B24" s="36">
        <v>29474</v>
      </c>
      <c r="C24" s="36">
        <v>28866</v>
      </c>
      <c r="D24" s="34">
        <v>28920</v>
      </c>
      <c r="E24" s="52">
        <v>6510</v>
      </c>
      <c r="F24" s="50">
        <v>5629.2070000000003</v>
      </c>
      <c r="G24" s="50">
        <v>5645</v>
      </c>
      <c r="H24" s="66" t="s">
        <v>65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4" customFormat="1" ht="15.75">
      <c r="A25" s="66" t="s">
        <v>66</v>
      </c>
      <c r="B25" s="36">
        <v>11741.066999999999</v>
      </c>
      <c r="C25" s="36">
        <v>11914.344999999999</v>
      </c>
      <c r="D25" s="36">
        <v>12084.578</v>
      </c>
      <c r="E25" s="52">
        <v>4320</v>
      </c>
      <c r="F25" s="50">
        <v>4320</v>
      </c>
      <c r="G25" s="50">
        <v>4579.2669999999998</v>
      </c>
      <c r="H25" s="66" t="s">
        <v>68</v>
      </c>
    </row>
    <row r="26" spans="1:27" s="4" customFormat="1" ht="15.75">
      <c r="A26" s="66" t="s">
        <v>69</v>
      </c>
      <c r="B26" s="36">
        <v>1157.944</v>
      </c>
      <c r="C26" s="36">
        <v>1196.6300000000001</v>
      </c>
      <c r="D26" s="36">
        <v>1234.2380000000001</v>
      </c>
      <c r="E26" s="52">
        <v>332.84800000000001</v>
      </c>
      <c r="F26" s="50">
        <v>339.46199999999999</v>
      </c>
      <c r="G26" s="50">
        <v>342.68599999999998</v>
      </c>
      <c r="H26" s="66" t="s">
        <v>72</v>
      </c>
    </row>
    <row r="27" spans="1:27" s="4" customFormat="1" ht="16.5" thickBot="1">
      <c r="A27" s="67" t="s">
        <v>77</v>
      </c>
      <c r="B27" s="37">
        <v>6530</v>
      </c>
      <c r="C27" s="37">
        <v>6285.2</v>
      </c>
      <c r="D27" s="34">
        <v>6285</v>
      </c>
      <c r="E27" s="53">
        <v>1588.96</v>
      </c>
      <c r="F27" s="50">
        <v>1616.08</v>
      </c>
      <c r="G27" s="50">
        <v>1631.7159999999999</v>
      </c>
      <c r="H27" s="71" t="s">
        <v>78</v>
      </c>
    </row>
    <row r="28" spans="1:27" s="4" customFormat="1" ht="16.5" thickBot="1">
      <c r="A28" s="68" t="s">
        <v>145</v>
      </c>
      <c r="B28" s="69">
        <v>128385.06699999998</v>
      </c>
      <c r="C28" s="69">
        <v>129557.58300000001</v>
      </c>
      <c r="D28" s="69">
        <v>131016.4501</v>
      </c>
      <c r="E28" s="69">
        <v>27494.069754560001</v>
      </c>
      <c r="F28" s="69">
        <v>26685.301999999996</v>
      </c>
      <c r="G28" s="70">
        <v>27243.433000000001</v>
      </c>
      <c r="H28" s="68" t="s">
        <v>140</v>
      </c>
    </row>
    <row r="29" spans="1:27" s="4" customFormat="1" ht="16.5" thickBot="1">
      <c r="A29" s="68" t="s">
        <v>133</v>
      </c>
      <c r="B29" s="69">
        <v>3414632.568</v>
      </c>
      <c r="C29" s="69">
        <v>3450812.8360000001</v>
      </c>
      <c r="D29" s="69">
        <v>3490473.92</v>
      </c>
      <c r="E29" s="70">
        <v>1132574.3110000002</v>
      </c>
      <c r="F29" s="70">
        <v>1124320.2450000001</v>
      </c>
      <c r="G29" s="70">
        <v>1118141.6170000001</v>
      </c>
      <c r="H29" s="68" t="s">
        <v>136</v>
      </c>
    </row>
    <row r="30" spans="1:27" ht="15.75">
      <c r="C30" s="61"/>
      <c r="E30" s="61"/>
      <c r="F30" s="61"/>
      <c r="G30" s="61"/>
    </row>
  </sheetData>
  <mergeCells count="7">
    <mergeCell ref="H3:H5"/>
    <mergeCell ref="B4:D4"/>
    <mergeCell ref="E3:G3"/>
    <mergeCell ref="E4:G4"/>
    <mergeCell ref="A1:D1"/>
    <mergeCell ref="A3:A5"/>
    <mergeCell ref="F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rightToLeft="1" topLeftCell="E1" workbookViewId="0">
      <selection activeCell="H2" sqref="H2"/>
    </sheetView>
  </sheetViews>
  <sheetFormatPr defaultColWidth="9.140625" defaultRowHeight="15"/>
  <cols>
    <col min="1" max="13" width="13.140625" style="27" customWidth="1"/>
    <col min="14" max="14" width="20.85546875" style="27" customWidth="1"/>
    <col min="15" max="15" width="12" style="27" customWidth="1"/>
    <col min="16" max="16384" width="9.140625" style="27"/>
  </cols>
  <sheetData>
    <row r="1" spans="1:14" ht="15" customHeight="1">
      <c r="A1" s="63" t="s">
        <v>202</v>
      </c>
      <c r="B1" s="63"/>
      <c r="C1" s="63"/>
      <c r="D1" s="63"/>
      <c r="E1" s="63"/>
      <c r="F1" s="63"/>
      <c r="G1" s="63"/>
      <c r="H1" s="63"/>
    </row>
    <row r="2" spans="1:14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7" t="s">
        <v>188</v>
      </c>
    </row>
    <row r="3" spans="1:14" ht="15.75" thickBot="1">
      <c r="A3" s="285" t="s">
        <v>203</v>
      </c>
      <c r="B3" s="285"/>
      <c r="C3" s="8"/>
      <c r="D3" s="8"/>
      <c r="E3" s="73"/>
      <c r="F3" s="73"/>
      <c r="G3" s="73"/>
      <c r="H3" s="73"/>
      <c r="I3" s="73"/>
      <c r="J3" s="73"/>
      <c r="K3" s="73"/>
      <c r="N3" s="27" t="s">
        <v>82</v>
      </c>
    </row>
    <row r="4" spans="1:14" ht="15.75" thickBot="1">
      <c r="A4" s="261" t="s">
        <v>0</v>
      </c>
      <c r="B4" s="286" t="s">
        <v>168</v>
      </c>
      <c r="C4" s="287"/>
      <c r="D4" s="188"/>
      <c r="E4" s="286" t="s">
        <v>83</v>
      </c>
      <c r="F4" s="287"/>
      <c r="G4" s="202"/>
      <c r="H4" s="290" t="s">
        <v>204</v>
      </c>
      <c r="I4" s="290"/>
      <c r="J4" s="290"/>
      <c r="K4" s="290"/>
      <c r="L4" s="290"/>
      <c r="M4" s="201"/>
      <c r="N4" s="257" t="s">
        <v>3</v>
      </c>
    </row>
    <row r="5" spans="1:14" ht="15.75" thickBot="1">
      <c r="A5" s="262"/>
      <c r="B5" s="82"/>
      <c r="C5" s="83"/>
      <c r="D5" s="197"/>
      <c r="E5" s="78"/>
      <c r="F5" s="89"/>
      <c r="G5" s="203"/>
      <c r="H5" s="291" t="s">
        <v>139</v>
      </c>
      <c r="I5" s="291"/>
      <c r="J5" s="291"/>
      <c r="K5" s="292"/>
      <c r="L5" s="293"/>
      <c r="M5" s="226"/>
      <c r="N5" s="258"/>
    </row>
    <row r="6" spans="1:14">
      <c r="A6" s="262"/>
      <c r="B6" s="288" t="s">
        <v>84</v>
      </c>
      <c r="C6" s="289"/>
      <c r="D6" s="189"/>
      <c r="E6" s="288" t="s">
        <v>85</v>
      </c>
      <c r="F6" s="289"/>
      <c r="G6" s="200"/>
      <c r="H6" s="286" t="s">
        <v>86</v>
      </c>
      <c r="I6" s="287"/>
      <c r="J6" s="188"/>
      <c r="K6" s="286" t="s">
        <v>87</v>
      </c>
      <c r="L6" s="290"/>
      <c r="M6" s="287"/>
      <c r="N6" s="258"/>
    </row>
    <row r="7" spans="1:14" ht="15.75" thickBot="1">
      <c r="A7" s="262"/>
      <c r="B7" s="95"/>
      <c r="C7" s="96"/>
      <c r="D7" s="189"/>
      <c r="E7" s="95"/>
      <c r="F7" s="96"/>
      <c r="G7" s="189"/>
      <c r="H7" s="288" t="s">
        <v>84</v>
      </c>
      <c r="I7" s="289"/>
      <c r="J7" s="189"/>
      <c r="K7" s="294" t="s">
        <v>85</v>
      </c>
      <c r="L7" s="291"/>
      <c r="M7" s="295"/>
      <c r="N7" s="258"/>
    </row>
    <row r="8" spans="1:14" ht="16.5" thickBot="1">
      <c r="A8" s="263"/>
      <c r="B8" s="93">
        <v>2017</v>
      </c>
      <c r="C8" s="94">
        <v>2018</v>
      </c>
      <c r="D8" s="198">
        <v>2019</v>
      </c>
      <c r="E8" s="93">
        <v>2017</v>
      </c>
      <c r="F8" s="94">
        <v>2018</v>
      </c>
      <c r="G8" s="198">
        <v>2019</v>
      </c>
      <c r="H8" s="93">
        <v>2017</v>
      </c>
      <c r="I8" s="94">
        <v>2018</v>
      </c>
      <c r="J8" s="198">
        <v>2019</v>
      </c>
      <c r="K8" s="227">
        <v>2017</v>
      </c>
      <c r="L8" s="228">
        <v>2018</v>
      </c>
      <c r="M8" s="199">
        <v>2019</v>
      </c>
      <c r="N8" s="296"/>
    </row>
    <row r="9" spans="1:14" ht="16.5" thickBot="1">
      <c r="A9" s="65" t="s">
        <v>5</v>
      </c>
      <c r="B9" s="84">
        <v>8934.2000000000007</v>
      </c>
      <c r="C9" s="84">
        <f>B9</f>
        <v>8934.2000000000007</v>
      </c>
      <c r="D9" s="84">
        <f>C9</f>
        <v>8934.2000000000007</v>
      </c>
      <c r="E9" s="84">
        <f>'استخدام الاراضي ج5'!W6</f>
        <v>280.36</v>
      </c>
      <c r="F9" s="84">
        <f>'استخدام الاراضي ج5'!X6</f>
        <v>212.55</v>
      </c>
      <c r="G9" s="84">
        <f>'استخدام الاراضي ج5'!Y6</f>
        <v>225</v>
      </c>
      <c r="H9" s="90">
        <f>B9/'السكان ح 2'!B6</f>
        <v>0.90198616258608</v>
      </c>
      <c r="I9" s="90">
        <f>C9/'السكان ح 2'!C6</f>
        <v>0.86664079930158122</v>
      </c>
      <c r="J9" s="90">
        <f>D9/'السكان ح 2'!D6</f>
        <v>0.84652264544248634</v>
      </c>
      <c r="K9" s="90">
        <f>E9/'السكان ح 2'!B6</f>
        <v>2.8304810788054149E-2</v>
      </c>
      <c r="L9" s="90">
        <f>F9/'السكان ح 2'!C6</f>
        <v>2.0617906683480455E-2</v>
      </c>
      <c r="M9" s="90">
        <f>G9/'السكان ح 2'!D6</f>
        <v>2.1318931210915291E-2</v>
      </c>
      <c r="N9" s="79" t="s">
        <v>8</v>
      </c>
    </row>
    <row r="10" spans="1:14" ht="16.5" thickBot="1">
      <c r="A10" s="76" t="s">
        <v>9</v>
      </c>
      <c r="B10" s="85">
        <v>8360</v>
      </c>
      <c r="C10" s="84">
        <f t="shared" ref="C10:C32" si="0">B10</f>
        <v>8360</v>
      </c>
      <c r="D10" s="84">
        <f t="shared" ref="D10:D33" si="1">C10</f>
        <v>8360</v>
      </c>
      <c r="E10" s="85">
        <f>'استخدام الاراضي ج5'!W7</f>
        <v>83.831451999999999</v>
      </c>
      <c r="F10" s="84">
        <f>'استخدام الاراضي ج5'!X7</f>
        <v>81.75</v>
      </c>
      <c r="G10" s="84">
        <f>'استخدام الاراضي ج5'!Y7</f>
        <v>81.75</v>
      </c>
      <c r="H10" s="90">
        <f>B10/'السكان ح 2'!B7</f>
        <v>0.88936170212765953</v>
      </c>
      <c r="I10" s="90">
        <f>C10/'السكان ح 2'!C7</f>
        <v>0.86803401405820535</v>
      </c>
      <c r="J10" s="90">
        <f>D10/'السكان ح 2'!D7</f>
        <v>0.85559308156790503</v>
      </c>
      <c r="K10" s="90">
        <f>E10/'السكان ح 2'!B7</f>
        <v>8.9182395744680856E-3</v>
      </c>
      <c r="L10" s="90">
        <f>F10/'السكان ح 2'!C7</f>
        <v>8.4882512738347227E-3</v>
      </c>
      <c r="M10" s="90">
        <f>G10/'السكان ح 2'!D7</f>
        <v>8.3665950260976354E-3</v>
      </c>
      <c r="N10" s="80" t="s">
        <v>170</v>
      </c>
    </row>
    <row r="11" spans="1:14" ht="16.5" thickBot="1">
      <c r="A11" s="76" t="s">
        <v>12</v>
      </c>
      <c r="B11" s="85">
        <v>77.8</v>
      </c>
      <c r="C11" s="84">
        <f t="shared" si="0"/>
        <v>77.8</v>
      </c>
      <c r="D11" s="84">
        <f t="shared" si="1"/>
        <v>77.8</v>
      </c>
      <c r="E11" s="85">
        <f>'استخدام الاراضي ج5'!W8</f>
        <v>3.7290000000000001</v>
      </c>
      <c r="F11" s="84">
        <f>'استخدام الاراضي ج5'!X8</f>
        <v>4.5999999999999996</v>
      </c>
      <c r="G11" s="84">
        <f>'استخدام الاراضي ج5'!Y8</f>
        <v>4.5999999999999996</v>
      </c>
      <c r="H11" s="90">
        <f>B11/'السكان ح 2'!B8</f>
        <v>5.2214765100671141E-2</v>
      </c>
      <c r="I11" s="90">
        <f>C11/'السكان ح 2'!C8</f>
        <v>4.9571853382004649E-2</v>
      </c>
      <c r="J11" s="90">
        <f>D11/'السكان ح 2'!D8</f>
        <v>4.7410115783059106E-2</v>
      </c>
      <c r="K11" s="90">
        <f>E11/'السكان ح 2'!B8</f>
        <v>2.5026845637583892E-3</v>
      </c>
      <c r="L11" s="90">
        <f>F11/'السكان ح 2'!C8</f>
        <v>2.9309836189874211E-3</v>
      </c>
      <c r="M11" s="90">
        <f>G11/'السكان ح 2'!D8</f>
        <v>2.8031687995124922E-3</v>
      </c>
      <c r="N11" s="80" t="s">
        <v>14</v>
      </c>
    </row>
    <row r="12" spans="1:14" ht="16.5" thickBot="1">
      <c r="A12" s="76" t="s">
        <v>15</v>
      </c>
      <c r="B12" s="85">
        <v>16361</v>
      </c>
      <c r="C12" s="84">
        <f t="shared" si="0"/>
        <v>16361</v>
      </c>
      <c r="D12" s="84">
        <f t="shared" si="1"/>
        <v>16361</v>
      </c>
      <c r="E12" s="85">
        <f>'استخدام الاراضي ج5'!W9</f>
        <v>4594.18</v>
      </c>
      <c r="F12" s="84">
        <f>'استخدام الاراضي ج5'!X9</f>
        <v>4070.63</v>
      </c>
      <c r="G12" s="84">
        <f>'استخدام الاراضي ج5'!Y9</f>
        <v>4254.3680000000004</v>
      </c>
      <c r="H12" s="90">
        <f>B12/'السكان ح 2'!B9</f>
        <v>1.4189939288811795</v>
      </c>
      <c r="I12" s="90">
        <f>C12/'السكان ح 2'!C9</f>
        <v>1.4164141632759069</v>
      </c>
      <c r="J12" s="90">
        <f>D12/'السكان ح 2'!D9</f>
        <v>1.4033729155803556</v>
      </c>
      <c r="K12" s="90">
        <f>E12/'السكان ح 2'!B9</f>
        <v>0.39845446660884654</v>
      </c>
      <c r="L12" s="90">
        <f>F12/'السكان ح 2'!C9</f>
        <v>0.35240498658124841</v>
      </c>
      <c r="M12" s="90">
        <f>G12/'السكان ح 2'!D9</f>
        <v>0.36492053200365304</v>
      </c>
      <c r="N12" s="80" t="s">
        <v>17</v>
      </c>
    </row>
    <row r="13" spans="1:14" ht="16.5" thickBot="1">
      <c r="A13" s="76" t="s">
        <v>18</v>
      </c>
      <c r="B13" s="85">
        <v>238174.1</v>
      </c>
      <c r="C13" s="84">
        <f t="shared" si="0"/>
        <v>238174.1</v>
      </c>
      <c r="D13" s="84">
        <f t="shared" si="1"/>
        <v>238174.1</v>
      </c>
      <c r="E13" s="85">
        <f>'استخدام الاراضي ج5'!W10</f>
        <v>8534.6032680000008</v>
      </c>
      <c r="F13" s="84">
        <f>'استخدام الاراضي ج5'!X10</f>
        <v>5522.4129999999996</v>
      </c>
      <c r="G13" s="84">
        <f>'استخدام الاراضي ج5'!Y10</f>
        <v>5724.7809999999999</v>
      </c>
      <c r="H13" s="90">
        <f>B13/'السكان ح 2'!B10</f>
        <v>5.7087342105893919</v>
      </c>
      <c r="I13" s="90">
        <f>C13/'السكان ح 2'!C10</f>
        <v>5.5909413145539908</v>
      </c>
      <c r="J13" s="90">
        <f>D13/'السكان ح 2'!D10</f>
        <v>5.5389325581395354</v>
      </c>
      <c r="K13" s="90">
        <f>E13/'السكان ح 2'!B10</f>
        <v>0.20456372733155967</v>
      </c>
      <c r="L13" s="90">
        <f>F13/'السكان ح 2'!C10</f>
        <v>0.12963410798122066</v>
      </c>
      <c r="M13" s="90">
        <f>G13/'السكان ح 2'!D10</f>
        <v>0.13313444186046511</v>
      </c>
      <c r="N13" s="80" t="s">
        <v>20</v>
      </c>
    </row>
    <row r="14" spans="1:14" ht="16.5" thickBot="1">
      <c r="A14" s="76" t="s">
        <v>132</v>
      </c>
      <c r="B14" s="85">
        <v>223.5</v>
      </c>
      <c r="C14" s="84">
        <f t="shared" si="0"/>
        <v>223.5</v>
      </c>
      <c r="D14" s="84">
        <f t="shared" si="1"/>
        <v>223.5</v>
      </c>
      <c r="E14" s="85">
        <f>'استخدام الاراضي ج5'!W11</f>
        <v>112</v>
      </c>
      <c r="F14" s="84">
        <f>'استخدام الاراضي ج5'!X11</f>
        <v>112</v>
      </c>
      <c r="G14" s="84">
        <f>'استخدام الاراضي ج5'!Y11</f>
        <v>112</v>
      </c>
      <c r="H14" s="90">
        <f>B14/'السكان ح 2'!B11</f>
        <v>0.2698796228205862</v>
      </c>
      <c r="I14" s="90">
        <f>C14/'السكان ح 2'!C11</f>
        <v>0.26852588301162289</v>
      </c>
      <c r="J14" s="90">
        <f>D14/'السكان ح 2'!D11</f>
        <v>0.26263219741480609</v>
      </c>
      <c r="K14" s="90">
        <f>E14/'السكان ح 2'!B11</f>
        <v>0.13524169018302307</v>
      </c>
      <c r="L14" s="90">
        <f>F14/'السكان ح 2'!C11</f>
        <v>0.13456330602819583</v>
      </c>
      <c r="M14" s="90">
        <f>G14/'السكان ح 2'!D11</f>
        <v>0.13160987074030553</v>
      </c>
      <c r="N14" s="80" t="s">
        <v>26</v>
      </c>
    </row>
    <row r="15" spans="1:14" ht="16.5" thickBot="1">
      <c r="A15" s="76" t="s">
        <v>88</v>
      </c>
      <c r="B15" s="85">
        <v>2320</v>
      </c>
      <c r="C15" s="84">
        <f t="shared" si="0"/>
        <v>2320</v>
      </c>
      <c r="D15" s="84">
        <f t="shared" si="1"/>
        <v>2320</v>
      </c>
      <c r="E15" s="85">
        <f>'استخدام الاراضي ج5'!W12</f>
        <v>1.3680000000000001</v>
      </c>
      <c r="F15" s="84">
        <f>'استخدام الاراضي ج5'!X12</f>
        <v>1.3680000000000001</v>
      </c>
      <c r="G15" s="84">
        <f>'استخدام الاراضي ج5'!Y12</f>
        <v>1.3680000000000001</v>
      </c>
      <c r="H15" s="90">
        <f>B15/'السكان ح 2'!B12</f>
        <v>2.4166666666666665</v>
      </c>
      <c r="I15" s="90">
        <f>C15/'السكان ح 2'!C12</f>
        <v>2.4193884787052102</v>
      </c>
      <c r="J15" s="90">
        <f>D15/'السكان ح 2'!D12</f>
        <v>2.3819301848049284</v>
      </c>
      <c r="K15" s="90">
        <f>E15/'السكان ح 2'!B12</f>
        <v>1.4250000000000001E-3</v>
      </c>
      <c r="L15" s="90">
        <f>F15/'السكان ح 2'!C12</f>
        <v>1.4266049305468654E-3</v>
      </c>
      <c r="M15" s="90">
        <f>G15/'السكان ح 2'!D12</f>
        <v>1.404517453798768E-3</v>
      </c>
      <c r="N15" s="80" t="s">
        <v>94</v>
      </c>
    </row>
    <row r="16" spans="1:14" ht="16.5" thickBot="1">
      <c r="A16" s="76" t="s">
        <v>27</v>
      </c>
      <c r="B16" s="85">
        <v>215000</v>
      </c>
      <c r="C16" s="84">
        <f t="shared" si="0"/>
        <v>215000</v>
      </c>
      <c r="D16" s="84">
        <f t="shared" si="1"/>
        <v>215000</v>
      </c>
      <c r="E16" s="85">
        <f>'استخدام الاراضي ج5'!W13</f>
        <v>3419.4760000000001</v>
      </c>
      <c r="F16" s="84">
        <f>'استخدام الاراضي ج5'!X13</f>
        <v>3595</v>
      </c>
      <c r="G16" s="84">
        <f>'استخدام الاراضي ج5'!Y13</f>
        <v>3598</v>
      </c>
      <c r="H16" s="90">
        <f>B16/'السكان ح 2'!B13</f>
        <v>6.5270188221007892</v>
      </c>
      <c r="I16" s="90">
        <f>C16/'السكان ح 2'!C13</f>
        <v>6.3798319920206401</v>
      </c>
      <c r="J16" s="90">
        <f>D16/'السكان ح 2'!D13</f>
        <v>6.2738918556129448</v>
      </c>
      <c r="K16" s="90">
        <f>E16/'السكان ح 2'!B13</f>
        <v>0.10380922890103218</v>
      </c>
      <c r="L16" s="90">
        <f>F16/'السكان ح 2'!C13</f>
        <v>0.10667672563401955</v>
      </c>
      <c r="M16" s="90">
        <f>G16/'السكان ح 2'!D13</f>
        <v>0.10499285068137383</v>
      </c>
      <c r="N16" s="80" t="s">
        <v>30</v>
      </c>
    </row>
    <row r="17" spans="1:17" ht="16.5" thickBot="1">
      <c r="A17" s="76" t="s">
        <v>31</v>
      </c>
      <c r="B17" s="85">
        <v>188606.8</v>
      </c>
      <c r="C17" s="84">
        <f t="shared" si="0"/>
        <v>188606.8</v>
      </c>
      <c r="D17" s="84">
        <f t="shared" si="1"/>
        <v>188606.8</v>
      </c>
      <c r="E17" s="85">
        <f>'استخدام الاراضي ج5'!W14</f>
        <v>28849.040000000001</v>
      </c>
      <c r="F17" s="84">
        <f>'استخدام الاراضي ج5'!X14</f>
        <v>19823.16</v>
      </c>
      <c r="G17" s="84">
        <f>'استخدام الاراضي ج5'!Y14</f>
        <v>27033</v>
      </c>
      <c r="H17" s="90">
        <f>B17/'السكان ح 2'!B14</f>
        <v>4.6246718771386188</v>
      </c>
      <c r="I17" s="90">
        <f>C17/'السكان ح 2'!C14</f>
        <v>4.4922946823819219</v>
      </c>
      <c r="J17" s="90">
        <f>D17/'السكان ح 2'!D14</f>
        <v>4.3278369261919067</v>
      </c>
      <c r="K17" s="90">
        <f>E17/'السكان ح 2'!B14</f>
        <v>0.70738353002355758</v>
      </c>
      <c r="L17" s="90">
        <f>F17/'السكان ح 2'!C14</f>
        <v>0.47215411244984812</v>
      </c>
      <c r="M17" s="90">
        <f>G17/'السكان ح 2'!D14</f>
        <v>0.62030857649748483</v>
      </c>
      <c r="N17" s="80" t="s">
        <v>34</v>
      </c>
    </row>
    <row r="18" spans="1:17" ht="16.5" thickBot="1">
      <c r="A18" s="76" t="s">
        <v>35</v>
      </c>
      <c r="B18" s="85">
        <v>18517.971000000001</v>
      </c>
      <c r="C18" s="84">
        <f t="shared" si="0"/>
        <v>18517.971000000001</v>
      </c>
      <c r="D18" s="84">
        <f t="shared" si="1"/>
        <v>18517.971000000001</v>
      </c>
      <c r="E18" s="85">
        <f>'استخدام الاراضي ج5'!W15</f>
        <v>5734</v>
      </c>
      <c r="F18" s="84">
        <f>'استخدام الاراضي ج5'!X15</f>
        <v>5728.3220000000001</v>
      </c>
      <c r="G18" s="84">
        <f>'استخدام الاراضي ج5'!Y15</f>
        <v>5733</v>
      </c>
      <c r="H18" s="90">
        <f>B18/'السكان ح 2'!B15</f>
        <v>1.013572577996716</v>
      </c>
      <c r="I18" s="90">
        <f>C18/'السكان ح 2'!C15</f>
        <v>1.0953307122565026</v>
      </c>
      <c r="J18" s="90">
        <f>D18/'السكان ح 2'!D15</f>
        <v>1.0848254833040423</v>
      </c>
      <c r="K18" s="90">
        <f>E18/'السكان ح 2'!B15</f>
        <v>0.31384783798576904</v>
      </c>
      <c r="L18" s="90">
        <f>F18/'السكان ح 2'!C15</f>
        <v>0.33882799666845753</v>
      </c>
      <c r="M18" s="90">
        <f>G18/'السكان ح 2'!D15</f>
        <v>0.33585237258347977</v>
      </c>
      <c r="N18" s="80" t="s">
        <v>169</v>
      </c>
    </row>
    <row r="19" spans="1:17" ht="16.5" thickBot="1">
      <c r="A19" s="76" t="s">
        <v>76</v>
      </c>
      <c r="B19" s="85">
        <v>63766</v>
      </c>
      <c r="C19" s="84">
        <f t="shared" si="0"/>
        <v>63766</v>
      </c>
      <c r="D19" s="84">
        <f t="shared" si="1"/>
        <v>63766</v>
      </c>
      <c r="E19" s="85">
        <f>'استخدام الاراضي ج5'!W16</f>
        <v>1500</v>
      </c>
      <c r="F19" s="84">
        <f>'استخدام الاراضي ج5'!X16</f>
        <v>1125</v>
      </c>
      <c r="G19" s="84">
        <f>'استخدام الاراضي ج5'!Y16</f>
        <v>1125</v>
      </c>
      <c r="H19" s="90">
        <f>B19/'السكان ح 2'!B16</f>
        <v>4.326051560379919</v>
      </c>
      <c r="I19" s="90">
        <f>C19/'السكان ح 2'!C16</f>
        <v>4.2487570423384513</v>
      </c>
      <c r="J19" s="90">
        <f>D19/'السكان ح 2'!D16</f>
        <v>4.1291199896393191</v>
      </c>
      <c r="K19" s="90">
        <f>E19/'السكان ح 2'!B16</f>
        <v>0.10176390773405698</v>
      </c>
      <c r="L19" s="90">
        <f>F19/'السكان ح 2'!C16</f>
        <v>7.4959252150530967E-2</v>
      </c>
      <c r="M19" s="90">
        <f>G19/'السكان ح 2'!D16</f>
        <v>7.2848539791491293E-2</v>
      </c>
      <c r="N19" s="80" t="s">
        <v>103</v>
      </c>
    </row>
    <row r="20" spans="1:17" ht="16.5" thickBot="1">
      <c r="A20" s="76" t="s">
        <v>42</v>
      </c>
      <c r="B20" s="85">
        <v>43707.199999999997</v>
      </c>
      <c r="C20" s="84">
        <f t="shared" si="0"/>
        <v>43707.199999999997</v>
      </c>
      <c r="D20" s="84">
        <f t="shared" si="1"/>
        <v>43707.199999999997</v>
      </c>
      <c r="E20" s="85">
        <f>'استخدام الاراضي ج5'!W17</f>
        <v>2986.25</v>
      </c>
      <c r="F20" s="84">
        <f>'استخدام الاراضي ج5'!X17</f>
        <v>1567</v>
      </c>
      <c r="G20" s="84">
        <f>'استخدام الاراضي ج5'!Y17</f>
        <v>1567</v>
      </c>
      <c r="H20" s="90">
        <f>B20/'السكان ح 2'!B17</f>
        <v>1.1768380737510358</v>
      </c>
      <c r="I20" s="90">
        <f>C20/'السكان ح 2'!C17</f>
        <v>1.146443018577711</v>
      </c>
      <c r="J20" s="90">
        <f>D20/'السكان ح 2'!D17</f>
        <v>1.1170347077326959</v>
      </c>
      <c r="K20" s="90">
        <f>E20/'السكان ح 2'!B17</f>
        <v>8.0406264819961729E-2</v>
      </c>
      <c r="L20" s="90">
        <f>F20/'السكان ح 2'!C17</f>
        <v>4.110252338542101E-2</v>
      </c>
      <c r="M20" s="90">
        <f>G20/'السكان ح 2'!D17</f>
        <v>4.0048170256093613E-2</v>
      </c>
      <c r="N20" s="80" t="s">
        <v>44</v>
      </c>
    </row>
    <row r="21" spans="1:17" ht="16.5" thickBot="1">
      <c r="A21" s="76" t="s">
        <v>45</v>
      </c>
      <c r="B21" s="85">
        <v>30950</v>
      </c>
      <c r="C21" s="84">
        <f t="shared" si="0"/>
        <v>30950</v>
      </c>
      <c r="D21" s="84">
        <f t="shared" si="1"/>
        <v>30950</v>
      </c>
      <c r="E21" s="85">
        <f>'استخدام الاراضي ج5'!W18</f>
        <v>101.01702</v>
      </c>
      <c r="F21" s="84">
        <f>'استخدام الاراضي ج5'!X18</f>
        <v>108.99</v>
      </c>
      <c r="G21" s="84">
        <f>'استخدام الاراضي ج5'!Y18</f>
        <v>110.173</v>
      </c>
      <c r="H21" s="90">
        <f>B21/'السكان ح 2'!B18</f>
        <v>6.7872807017543861</v>
      </c>
      <c r="I21" s="90">
        <f>C21/'السكان ح 2'!C18</f>
        <v>6.7282608695652177</v>
      </c>
      <c r="J21" s="90">
        <f>D21/'السكان ح 2'!D18</f>
        <v>6.7282608695652177</v>
      </c>
      <c r="K21" s="90">
        <f>E21/'السكان ح 2'!B18</f>
        <v>2.2152855263157894E-2</v>
      </c>
      <c r="L21" s="90">
        <f>F21/'السكان ح 2'!C18</f>
        <v>2.3693478260869563E-2</v>
      </c>
      <c r="M21" s="90">
        <f>G21/'السكان ح 2'!D18</f>
        <v>2.3950652173913043E-2</v>
      </c>
      <c r="N21" s="80" t="s">
        <v>47</v>
      </c>
    </row>
    <row r="22" spans="1:17" ht="16.5" thickBot="1">
      <c r="A22" s="76" t="s">
        <v>48</v>
      </c>
      <c r="B22" s="85">
        <v>620.70000000000005</v>
      </c>
      <c r="C22" s="84">
        <f t="shared" si="0"/>
        <v>620.70000000000005</v>
      </c>
      <c r="D22" s="84">
        <f t="shared" si="1"/>
        <v>620.70000000000005</v>
      </c>
      <c r="E22" s="85">
        <f>'استخدام الاراضي ج5'!W19</f>
        <v>160.4</v>
      </c>
      <c r="F22" s="84">
        <f>'استخدام الاراضي ج5'!X19</f>
        <v>160</v>
      </c>
      <c r="G22" s="84">
        <f>'استخدام الاراضي ج5'!Y19</f>
        <v>160</v>
      </c>
      <c r="H22" s="90">
        <f>B22/'السكان ح 2'!B19</f>
        <v>0.13189951666594063</v>
      </c>
      <c r="I22" s="90">
        <f>C22/'السكان ح 2'!C19</f>
        <v>0.12787357594633555</v>
      </c>
      <c r="J22" s="90">
        <f>D22/'السكان ح 2'!D19</f>
        <v>0.1246135314193937</v>
      </c>
      <c r="K22" s="90">
        <f>E22/'السكان ح 2'!B19</f>
        <v>3.4085198120214079E-2</v>
      </c>
      <c r="L22" s="90">
        <f>F22/'السكان ح 2'!C19</f>
        <v>3.2962416870329768E-2</v>
      </c>
      <c r="M22" s="90">
        <f>G22/'السكان ح 2'!D19</f>
        <v>3.212206384260189E-2</v>
      </c>
      <c r="N22" s="80" t="s">
        <v>50</v>
      </c>
    </row>
    <row r="23" spans="1:17" ht="16.5" thickBot="1">
      <c r="A23" s="76" t="s">
        <v>51</v>
      </c>
      <c r="B23" s="85">
        <v>1158.5999999999999</v>
      </c>
      <c r="C23" s="84">
        <f t="shared" si="0"/>
        <v>1158.5999999999999</v>
      </c>
      <c r="D23" s="84">
        <f t="shared" si="1"/>
        <v>1158.5999999999999</v>
      </c>
      <c r="E23" s="85">
        <f>'استخدام الاراضي ج5'!W20</f>
        <v>33.157599999999995</v>
      </c>
      <c r="F23" s="84">
        <f>'استخدام الاراضي ج5'!X20</f>
        <v>17</v>
      </c>
      <c r="G23" s="84">
        <f>'استخدام الاراضي ج5'!Y20</f>
        <v>17</v>
      </c>
      <c r="H23" s="90">
        <f>B23/'السكان ح 2'!B20</f>
        <v>0.45509894650839411</v>
      </c>
      <c r="I23" s="90">
        <f>C23/'السكان ح 2'!C20</f>
        <v>0.42614623811739433</v>
      </c>
      <c r="J23" s="90">
        <f>D23/'السكان ح 2'!D20</f>
        <v>0.41973075065725574</v>
      </c>
      <c r="K23" s="90">
        <f>E23/'السكان ح 2'!B20</f>
        <v>1.3024330078324466E-2</v>
      </c>
      <c r="L23" s="90">
        <f>F23/'السكان ح 2'!C20</f>
        <v>6.2527930674915449E-3</v>
      </c>
      <c r="M23" s="90">
        <f>G23/'السكان ح 2'!D20</f>
        <v>6.1586593830255032E-3</v>
      </c>
      <c r="N23" s="80" t="s">
        <v>53</v>
      </c>
    </row>
    <row r="24" spans="1:17" ht="16.5" thickBot="1">
      <c r="A24" s="76" t="s">
        <v>54</v>
      </c>
      <c r="B24" s="85">
        <v>1781.8</v>
      </c>
      <c r="C24" s="84">
        <f t="shared" si="0"/>
        <v>1781.8</v>
      </c>
      <c r="D24" s="84">
        <f t="shared" si="1"/>
        <v>1781.8</v>
      </c>
      <c r="E24" s="85">
        <f>'استخدام الاراضي ج5'!W21</f>
        <v>14.215300000000001</v>
      </c>
      <c r="F24" s="84">
        <f>'استخدام الاراضي ج5'!X21</f>
        <v>14</v>
      </c>
      <c r="G24" s="84">
        <f>'استخدام الاراضي ج5'!Y21</f>
        <v>14</v>
      </c>
      <c r="H24" s="90">
        <f>B24/'السكان ح 2'!B21</f>
        <v>0.43038647342995168</v>
      </c>
      <c r="I24" s="90">
        <f>C24/'السكان ح 2'!C21</f>
        <v>0.42153624861601352</v>
      </c>
      <c r="J24" s="90">
        <f>D24/'السكان ح 2'!D21</f>
        <v>0.42353220822438792</v>
      </c>
      <c r="K24" s="90">
        <f>E24/'السكان ح 2'!B21</f>
        <v>3.4336473429951693E-3</v>
      </c>
      <c r="L24" s="90">
        <f>F24/'السكان ح 2'!C21</f>
        <v>3.3121043218229821E-3</v>
      </c>
      <c r="M24" s="90">
        <f>G24/'السكان ح 2'!D21</f>
        <v>3.3277870216306157E-3</v>
      </c>
      <c r="N24" s="80" t="s">
        <v>56</v>
      </c>
    </row>
    <row r="25" spans="1:17" ht="16.5" thickBot="1">
      <c r="A25" s="76" t="s">
        <v>57</v>
      </c>
      <c r="B25" s="85">
        <v>1050</v>
      </c>
      <c r="C25" s="84">
        <f t="shared" si="0"/>
        <v>1050</v>
      </c>
      <c r="D25" s="84">
        <f t="shared" si="1"/>
        <v>1050</v>
      </c>
      <c r="E25" s="85">
        <f>'استخدام الاراضي ج5'!W22</f>
        <v>273.31900000000002</v>
      </c>
      <c r="F25" s="84">
        <f>'استخدام الاراضي ج5'!X22</f>
        <v>258</v>
      </c>
      <c r="G25" s="84">
        <f>'استخدام الاراضي ج5'!Y22</f>
        <v>258</v>
      </c>
      <c r="H25" s="90">
        <f>B25/'السكان ح 2'!B22</f>
        <v>0.17355371900826447</v>
      </c>
      <c r="I25" s="90">
        <f>C25/'السكان ح 2'!C22</f>
        <v>0.21875</v>
      </c>
      <c r="J25" s="90">
        <f>D25/'السكان ح 2'!D22</f>
        <v>0.21875</v>
      </c>
      <c r="K25" s="90">
        <f>E25/'السكان ح 2'!B22</f>
        <v>4.5176694214876037E-2</v>
      </c>
      <c r="L25" s="90">
        <f>F25/'السكان ح 2'!C22</f>
        <v>5.3749999999999999E-2</v>
      </c>
      <c r="M25" s="90">
        <f>G25/'السكان ح 2'!D22</f>
        <v>5.3749999999999999E-2</v>
      </c>
      <c r="N25" s="80" t="s">
        <v>59</v>
      </c>
    </row>
    <row r="26" spans="1:17" ht="16.5" thickBot="1">
      <c r="A26" s="76" t="s">
        <v>92</v>
      </c>
      <c r="B26" s="85">
        <v>175954</v>
      </c>
      <c r="C26" s="84">
        <f t="shared" si="0"/>
        <v>175954</v>
      </c>
      <c r="D26" s="84">
        <f t="shared" si="1"/>
        <v>175954</v>
      </c>
      <c r="E26" s="85">
        <f>'استخدام الاراضي ج5'!W23</f>
        <v>1360</v>
      </c>
      <c r="F26" s="84">
        <f>'استخدام الاراضي ج5'!X23</f>
        <v>2050</v>
      </c>
      <c r="G26" s="84">
        <f>'استخدام الاراضي ج5'!Y23</f>
        <v>2050</v>
      </c>
      <c r="H26" s="90">
        <f>B26/'السكان ح 2'!B23</f>
        <v>27.622291993720566</v>
      </c>
      <c r="I26" s="90">
        <f>C26/'السكان ح 2'!C23</f>
        <v>26.34607094605774</v>
      </c>
      <c r="J26" s="90">
        <f>D26/'السكان ح 2'!D23</f>
        <v>25.963405636712409</v>
      </c>
      <c r="K26" s="90">
        <f>E26/'السكان ح 2'!B23</f>
        <v>0.21350078492935637</v>
      </c>
      <c r="L26" s="90">
        <f>F26/'السكان ح 2'!C23</f>
        <v>0.30695207519816753</v>
      </c>
      <c r="M26" s="90">
        <f>G26/'السكان ح 2'!D23</f>
        <v>0.30249372878854952</v>
      </c>
      <c r="N26" s="80" t="s">
        <v>62</v>
      </c>
    </row>
    <row r="27" spans="1:17" ht="16.5" thickBot="1">
      <c r="A27" s="76" t="s">
        <v>93</v>
      </c>
      <c r="B27" s="85">
        <v>100200</v>
      </c>
      <c r="C27" s="84">
        <f t="shared" si="0"/>
        <v>100200</v>
      </c>
      <c r="D27" s="84">
        <f t="shared" si="1"/>
        <v>100200</v>
      </c>
      <c r="E27" s="85">
        <f>'استخدام الاراضي ج5'!W24</f>
        <v>3938</v>
      </c>
      <c r="F27" s="84">
        <f>'استخدام الاراضي ج5'!X24</f>
        <v>3862</v>
      </c>
      <c r="G27" s="84">
        <f>'استخدام الاراضي ج5'!Y24</f>
        <v>3862</v>
      </c>
      <c r="H27" s="90">
        <f>B27/'السكان ح 2'!B24</f>
        <v>1.0407253918299941</v>
      </c>
      <c r="I27" s="90">
        <f>C27/'السكان ح 2'!C24</f>
        <v>1.0213963160416306</v>
      </c>
      <c r="J27" s="90">
        <f>D27/'السكان ح 2'!D24</f>
        <v>1.0013691374434106</v>
      </c>
      <c r="K27" s="90">
        <f>E27/'السكان ح 2'!B24</f>
        <v>4.0901962006252658E-2</v>
      </c>
      <c r="L27" s="90">
        <f>F27/'السكان ح 2'!C24</f>
        <v>3.9367590544438898E-2</v>
      </c>
      <c r="M27" s="90">
        <f>G27/'السكان ح 2'!D24</f>
        <v>3.8595684718627267E-2</v>
      </c>
      <c r="N27" s="80" t="s">
        <v>65</v>
      </c>
    </row>
    <row r="28" spans="1:17" ht="16.5" thickBot="1">
      <c r="A28" s="76" t="s">
        <v>66</v>
      </c>
      <c r="B28" s="85">
        <v>71085</v>
      </c>
      <c r="C28" s="84">
        <f t="shared" si="0"/>
        <v>71085</v>
      </c>
      <c r="D28" s="84">
        <f t="shared" si="1"/>
        <v>71085</v>
      </c>
      <c r="E28" s="85">
        <f>'استخدام الاراضي ج5'!W25</f>
        <v>9186.5</v>
      </c>
      <c r="F28" s="84">
        <f>'استخدام الاراضي ج5'!X25</f>
        <v>9525.8071999999993</v>
      </c>
      <c r="G28" s="84">
        <f>'استخدام الاراضي ج5'!Y25</f>
        <v>6657</v>
      </c>
      <c r="H28" s="90">
        <f>B28/'السكان ح 2'!B25</f>
        <v>1.9889479574706213</v>
      </c>
      <c r="I28" s="90">
        <f>C28/'السكان ح 2'!C25</f>
        <v>1.9729864200470186</v>
      </c>
      <c r="J28" s="90">
        <f>D28/'السكان ح 2'!D25</f>
        <v>1.9490293924106163</v>
      </c>
      <c r="K28" s="90">
        <f>E28/'السكان ح 2'!B25</f>
        <v>0.25703693340794626</v>
      </c>
      <c r="L28" s="90">
        <f>F28/'السكان ح 2'!C25</f>
        <v>0.26439175980285734</v>
      </c>
      <c r="M28" s="90">
        <f>G28/'السكان ح 2'!D25</f>
        <v>0.18252357973239747</v>
      </c>
      <c r="N28" s="80" t="s">
        <v>68</v>
      </c>
      <c r="P28" s="74"/>
      <c r="Q28" s="75"/>
    </row>
    <row r="29" spans="1:17" ht="16.5" thickBot="1">
      <c r="A29" s="76" t="s">
        <v>69</v>
      </c>
      <c r="B29" s="85">
        <v>103070</v>
      </c>
      <c r="C29" s="84">
        <f t="shared" si="0"/>
        <v>103070</v>
      </c>
      <c r="D29" s="84">
        <f t="shared" si="1"/>
        <v>103070</v>
      </c>
      <c r="E29" s="85">
        <f>'استخدام الاراضي ج5'!W26</f>
        <v>336</v>
      </c>
      <c r="F29" s="84">
        <f>'استخدام الاراضي ج5'!X26</f>
        <v>411</v>
      </c>
      <c r="G29" s="84">
        <f>'استخدام الاراضي ج5'!Y26</f>
        <v>411</v>
      </c>
      <c r="H29" s="90">
        <f>B29/'السكان ح 2'!B26</f>
        <v>23.319004524886878</v>
      </c>
      <c r="I29" s="90">
        <f>C29/'السكان ح 2'!C26</f>
        <v>23.407343415273793</v>
      </c>
      <c r="J29" s="90">
        <f>D29/'السكان ح 2'!D26</f>
        <v>22.772867874502872</v>
      </c>
      <c r="K29" s="90">
        <f>E29/'السكان ح 2'!B26</f>
        <v>7.6018099547511306E-2</v>
      </c>
      <c r="L29" s="90">
        <f>F29/'السكان ح 2'!C26</f>
        <v>9.3338683842801293E-2</v>
      </c>
      <c r="M29" s="90">
        <f>G29/'السكان ح 2'!D26</f>
        <v>9.0808661069376934E-2</v>
      </c>
      <c r="N29" s="80" t="s">
        <v>72</v>
      </c>
    </row>
    <row r="30" spans="1:17" ht="16.5" thickBot="1">
      <c r="A30" s="77" t="s">
        <v>77</v>
      </c>
      <c r="B30" s="86">
        <v>52800</v>
      </c>
      <c r="C30" s="84">
        <f t="shared" si="0"/>
        <v>52800</v>
      </c>
      <c r="D30" s="84">
        <f t="shared" si="1"/>
        <v>52800</v>
      </c>
      <c r="E30" s="86">
        <f>'استخدام الاراضي ج5'!W27</f>
        <v>1357.0390000000002</v>
      </c>
      <c r="F30" s="84">
        <f>'استخدام الاراضي ج5'!X27</f>
        <v>1064.8119999999999</v>
      </c>
      <c r="G30" s="84">
        <f>'استخدام الاراضي ج5'!Y27</f>
        <v>1124.4860000000001</v>
      </c>
      <c r="H30" s="90">
        <f>B30/'السكان ح 2'!B27</f>
        <v>1.8690265486725663</v>
      </c>
      <c r="I30" s="90">
        <f>C30/'السكان ح 2'!C27</f>
        <v>1.852716933941553</v>
      </c>
      <c r="J30" s="90">
        <f>D30/'السكان ح 2'!D27</f>
        <v>1.7677293376043637</v>
      </c>
      <c r="K30" s="90">
        <f>E30/'السكان ح 2'!B27</f>
        <v>4.8036778761061952E-2</v>
      </c>
      <c r="L30" s="90">
        <f>F30/'السكان ح 2'!C27</f>
        <v>3.7363545906518421E-2</v>
      </c>
      <c r="M30" s="90">
        <f>G30/'السكان ح 2'!D27</f>
        <v>3.7647479013738272E-2</v>
      </c>
      <c r="N30" s="81" t="s">
        <v>78</v>
      </c>
    </row>
    <row r="31" spans="1:17" ht="16.5" thickBot="1">
      <c r="A31" s="68" t="s">
        <v>145</v>
      </c>
      <c r="B31" s="87">
        <f>SUM(B9:B30)</f>
        <v>1342718.6709999999</v>
      </c>
      <c r="C31" s="87">
        <f t="shared" si="0"/>
        <v>1342718.6709999999</v>
      </c>
      <c r="D31" s="87">
        <f t="shared" si="1"/>
        <v>1342718.6709999999</v>
      </c>
      <c r="E31" s="87">
        <f>SUM(E9:E30)</f>
        <v>72858.485640000014</v>
      </c>
      <c r="F31" s="87">
        <f>'استخدام الاراضي ج5'!X28</f>
        <v>59315.40219999999</v>
      </c>
      <c r="G31" s="87">
        <f>'استخدام الاراضي ج5'!Y28</f>
        <v>64123.525999999998</v>
      </c>
      <c r="H31" s="91">
        <f>B31/'السكان ح 2'!B28</f>
        <v>3.2529691167522832</v>
      </c>
      <c r="I31" s="91">
        <f>C31/'السكان ح 2'!C28</f>
        <v>3.2115914355196709</v>
      </c>
      <c r="J31" s="91">
        <f>D31/'السكان ح 2'!D28</f>
        <v>3.1445821089639763</v>
      </c>
      <c r="K31" s="91">
        <f>E31/'السكان ح 2'!B28</f>
        <v>0.17651233188240947</v>
      </c>
      <c r="L31" s="91">
        <f>F31/'السكان ح 2'!C28</f>
        <v>0.14187397689052067</v>
      </c>
      <c r="M31" s="91">
        <f>G31/'السكان ح 2'!D28</f>
        <v>0.15017419283602587</v>
      </c>
      <c r="N31" s="92" t="s">
        <v>140</v>
      </c>
    </row>
    <row r="32" spans="1:17" ht="16.5" thickBot="1">
      <c r="A32" s="68" t="s">
        <v>133</v>
      </c>
      <c r="B32" s="88">
        <v>14894000</v>
      </c>
      <c r="C32" s="88">
        <f t="shared" si="0"/>
        <v>14894000</v>
      </c>
      <c r="D32" s="88">
        <f t="shared" si="1"/>
        <v>14894000</v>
      </c>
      <c r="E32" s="88">
        <f>'استخدام الاراضي ج5'!W29</f>
        <v>4855607.1035000002</v>
      </c>
      <c r="F32" s="88">
        <f>'استخدام الاراضي ج5'!X29</f>
        <v>4750459.2597000003</v>
      </c>
      <c r="G32" s="88">
        <f>'استخدام الاراضي ج5'!Y29</f>
        <v>4752110.7105999999</v>
      </c>
      <c r="H32" s="91">
        <f>B32/'السكان ح 2'!B29</f>
        <v>1.9778602882199523</v>
      </c>
      <c r="I32" s="91">
        <f>C32/'السكان ح 2'!C29</f>
        <v>1.9618160391479078</v>
      </c>
      <c r="J32" s="91">
        <f>D32/'السكان ح 2'!D29</f>
        <v>1.930908354959036</v>
      </c>
      <c r="K32" s="91">
        <f>E32/'السكان ح 2'!B29</f>
        <v>0.64480411341556054</v>
      </c>
      <c r="L32" s="91">
        <f>F32/'السكان ح 2'!C29</f>
        <v>0.62572359131181388</v>
      </c>
      <c r="M32" s="91">
        <f>G32/'السكان ح 2'!D29</f>
        <v>0.61607964783052649</v>
      </c>
      <c r="N32" s="92" t="s">
        <v>136</v>
      </c>
    </row>
    <row r="33" spans="1:14">
      <c r="A33" s="38" t="s">
        <v>90</v>
      </c>
      <c r="B33" s="73"/>
      <c r="C33" s="84"/>
      <c r="D33" s="84">
        <f t="shared" si="1"/>
        <v>0</v>
      </c>
      <c r="E33" s="73"/>
      <c r="F33" s="73"/>
      <c r="G33" s="73"/>
      <c r="H33" s="73"/>
      <c r="I33" s="73"/>
      <c r="J33" s="73"/>
      <c r="K33" s="73"/>
      <c r="L33" s="73"/>
      <c r="M33" s="73"/>
      <c r="N33" s="39" t="s">
        <v>91</v>
      </c>
    </row>
  </sheetData>
  <mergeCells count="13">
    <mergeCell ref="N4:N8"/>
    <mergeCell ref="B4:C4"/>
    <mergeCell ref="B6:C6"/>
    <mergeCell ref="E4:F4"/>
    <mergeCell ref="E6:F6"/>
    <mergeCell ref="A4:A8"/>
    <mergeCell ref="A3:B3"/>
    <mergeCell ref="H6:I6"/>
    <mergeCell ref="H7:I7"/>
    <mergeCell ref="H4:L4"/>
    <mergeCell ref="H5:L5"/>
    <mergeCell ref="K6:M6"/>
    <mergeCell ref="K7:M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3"/>
  <sheetViews>
    <sheetView rightToLeft="1" zoomScale="90" zoomScaleNormal="90" workbookViewId="0">
      <pane xSplit="7" ySplit="12" topLeftCell="J13" activePane="bottomRight" state="frozen"/>
      <selection pane="topRight" activeCell="H1" sqref="H1"/>
      <selection pane="bottomLeft" activeCell="A13" sqref="A13"/>
      <selection pane="bottomRight" activeCell="E16" sqref="E16"/>
    </sheetView>
  </sheetViews>
  <sheetFormatPr defaultColWidth="9.140625" defaultRowHeight="15"/>
  <cols>
    <col min="1" max="1" width="11" style="27" customWidth="1"/>
    <col min="2" max="2" width="9.42578125" style="27" customWidth="1"/>
    <col min="3" max="4" width="10.28515625" style="27" customWidth="1"/>
    <col min="5" max="5" width="11" style="27" customWidth="1"/>
    <col min="6" max="7" width="10.7109375" style="27" customWidth="1"/>
    <col min="8" max="8" width="9.42578125" style="27" customWidth="1"/>
    <col min="9" max="9" width="9.5703125" style="27" customWidth="1"/>
    <col min="10" max="10" width="10.5703125" style="27" customWidth="1"/>
    <col min="11" max="11" width="14.28515625" style="27" customWidth="1"/>
    <col min="12" max="12" width="12" style="27" customWidth="1"/>
    <col min="13" max="13" width="14.7109375" style="27" customWidth="1"/>
    <col min="14" max="16" width="10" style="27" customWidth="1"/>
    <col min="17" max="17" width="11.5703125" style="27" customWidth="1"/>
    <col min="18" max="19" width="12.140625" style="27" customWidth="1"/>
    <col min="20" max="20" width="11.7109375" style="27" customWidth="1"/>
    <col min="21" max="21" width="12.140625" style="27" customWidth="1"/>
    <col min="22" max="22" width="14" style="27" customWidth="1"/>
    <col min="23" max="23" width="14.28515625" style="27" customWidth="1"/>
    <col min="24" max="25" width="13.85546875" style="27" customWidth="1"/>
    <col min="26" max="26" width="18.140625" style="27" customWidth="1"/>
    <col min="27" max="28" width="16.7109375" style="27" customWidth="1"/>
    <col min="29" max="29" width="11.5703125" style="27" customWidth="1"/>
    <col min="30" max="31" width="13.5703125" style="27" customWidth="1"/>
    <col min="32" max="32" width="17.5703125" style="27" customWidth="1"/>
    <col min="33" max="16384" width="9.140625" style="27"/>
  </cols>
  <sheetData>
    <row r="1" spans="1:32" ht="15.75">
      <c r="A1" s="62" t="s">
        <v>205</v>
      </c>
      <c r="B1" s="62"/>
      <c r="C1" s="62"/>
      <c r="D1" s="62"/>
      <c r="AF1" s="27" t="s">
        <v>189</v>
      </c>
    </row>
    <row r="2" spans="1:32" ht="16.5" thickBot="1">
      <c r="A2" s="312" t="s">
        <v>95</v>
      </c>
      <c r="B2" s="312"/>
      <c r="C2" s="9"/>
      <c r="D2" s="204"/>
      <c r="W2" s="75"/>
      <c r="AF2" s="27" t="s">
        <v>96</v>
      </c>
    </row>
    <row r="3" spans="1:32" ht="15.75" thickBot="1">
      <c r="A3" s="297" t="s">
        <v>0</v>
      </c>
      <c r="B3" s="313" t="s">
        <v>126</v>
      </c>
      <c r="C3" s="314"/>
      <c r="D3" s="314"/>
      <c r="E3" s="314"/>
      <c r="F3" s="314"/>
      <c r="G3" s="315"/>
      <c r="H3" s="308" t="s">
        <v>125</v>
      </c>
      <c r="I3" s="309"/>
      <c r="J3" s="309"/>
      <c r="K3" s="309"/>
      <c r="L3" s="309"/>
      <c r="M3" s="310"/>
      <c r="N3" s="308" t="s">
        <v>97</v>
      </c>
      <c r="O3" s="310"/>
      <c r="P3" s="190"/>
      <c r="Q3" s="308" t="s">
        <v>127</v>
      </c>
      <c r="R3" s="309"/>
      <c r="S3" s="310"/>
      <c r="T3" s="308" t="s">
        <v>128</v>
      </c>
      <c r="U3" s="309"/>
      <c r="V3" s="310"/>
      <c r="W3" s="308" t="s">
        <v>129</v>
      </c>
      <c r="X3" s="309"/>
      <c r="Y3" s="310"/>
      <c r="Z3" s="308" t="s">
        <v>130</v>
      </c>
      <c r="AA3" s="309"/>
      <c r="AB3" s="310"/>
      <c r="AC3" s="302" t="s">
        <v>131</v>
      </c>
      <c r="AD3" s="303"/>
      <c r="AE3" s="304"/>
      <c r="AF3" s="297" t="s">
        <v>3</v>
      </c>
    </row>
    <row r="4" spans="1:32" ht="15.75" thickBot="1">
      <c r="A4" s="298"/>
      <c r="B4" s="316" t="s">
        <v>123</v>
      </c>
      <c r="C4" s="317"/>
      <c r="D4" s="318"/>
      <c r="E4" s="316" t="s">
        <v>124</v>
      </c>
      <c r="F4" s="317"/>
      <c r="G4" s="318"/>
      <c r="H4" s="313" t="s">
        <v>123</v>
      </c>
      <c r="I4" s="314"/>
      <c r="J4" s="315"/>
      <c r="K4" s="319" t="s">
        <v>124</v>
      </c>
      <c r="L4" s="320"/>
      <c r="M4" s="321"/>
      <c r="N4" s="300" t="s">
        <v>154</v>
      </c>
      <c r="O4" s="301"/>
      <c r="P4" s="206"/>
      <c r="Q4" s="300" t="s">
        <v>99</v>
      </c>
      <c r="R4" s="311"/>
      <c r="S4" s="301"/>
      <c r="T4" s="300" t="s">
        <v>109</v>
      </c>
      <c r="U4" s="311"/>
      <c r="V4" s="301"/>
      <c r="W4" s="300" t="s">
        <v>100</v>
      </c>
      <c r="X4" s="311"/>
      <c r="Y4" s="301"/>
      <c r="Z4" s="300" t="s">
        <v>98</v>
      </c>
      <c r="AA4" s="311"/>
      <c r="AB4" s="301"/>
      <c r="AC4" s="305"/>
      <c r="AD4" s="306"/>
      <c r="AE4" s="307"/>
      <c r="AF4" s="298"/>
    </row>
    <row r="5" spans="1:32" ht="15.75" thickBot="1">
      <c r="A5" s="299"/>
      <c r="B5" s="98">
        <v>2017</v>
      </c>
      <c r="C5" s="98">
        <v>2018</v>
      </c>
      <c r="D5" s="98">
        <v>2019</v>
      </c>
      <c r="E5" s="98">
        <v>2017</v>
      </c>
      <c r="F5" s="98">
        <v>2018</v>
      </c>
      <c r="G5" s="98">
        <v>2019</v>
      </c>
      <c r="H5" s="98">
        <v>2017</v>
      </c>
      <c r="I5" s="98">
        <v>2018</v>
      </c>
      <c r="J5" s="98">
        <v>2019</v>
      </c>
      <c r="K5" s="98">
        <v>2017</v>
      </c>
      <c r="L5" s="98">
        <v>2018</v>
      </c>
      <c r="M5" s="98">
        <v>2019</v>
      </c>
      <c r="N5" s="98">
        <v>2017</v>
      </c>
      <c r="O5" s="98">
        <v>2018</v>
      </c>
      <c r="P5" s="98">
        <v>2019</v>
      </c>
      <c r="Q5" s="98">
        <v>2017</v>
      </c>
      <c r="R5" s="170">
        <v>2018</v>
      </c>
      <c r="S5" s="170">
        <v>2019</v>
      </c>
      <c r="T5" s="98">
        <v>2017</v>
      </c>
      <c r="U5" s="98">
        <v>2018</v>
      </c>
      <c r="V5" s="98">
        <v>2019</v>
      </c>
      <c r="W5" s="98">
        <v>2017</v>
      </c>
      <c r="X5" s="98">
        <v>2018</v>
      </c>
      <c r="Y5" s="98">
        <v>2019</v>
      </c>
      <c r="Z5" s="98">
        <v>2017</v>
      </c>
      <c r="AA5" s="98">
        <v>2018</v>
      </c>
      <c r="AB5" s="98">
        <v>2019</v>
      </c>
      <c r="AC5" s="207">
        <v>2017</v>
      </c>
      <c r="AD5" s="207">
        <v>2018</v>
      </c>
      <c r="AE5" s="207">
        <v>2019</v>
      </c>
      <c r="AF5" s="299"/>
    </row>
    <row r="6" spans="1:32" ht="15.75" thickBot="1">
      <c r="A6" s="99" t="s">
        <v>5</v>
      </c>
      <c r="B6" s="26">
        <v>35</v>
      </c>
      <c r="C6" s="166">
        <v>37.6</v>
      </c>
      <c r="D6" s="166">
        <v>37.700000000000003</v>
      </c>
      <c r="E6" s="210">
        <v>45</v>
      </c>
      <c r="F6" s="210">
        <v>44.1</v>
      </c>
      <c r="G6" s="210">
        <v>44.3</v>
      </c>
      <c r="H6" s="210">
        <v>115</v>
      </c>
      <c r="I6" s="210">
        <v>85.85</v>
      </c>
      <c r="J6" s="210">
        <v>100</v>
      </c>
      <c r="K6" s="210">
        <v>46.3</v>
      </c>
      <c r="L6" s="210">
        <v>45</v>
      </c>
      <c r="M6" s="210">
        <v>43</v>
      </c>
      <c r="N6" s="181">
        <v>39.06</v>
      </c>
      <c r="O6" s="26">
        <v>67</v>
      </c>
      <c r="P6" s="181">
        <v>67</v>
      </c>
      <c r="Q6" s="176">
        <v>97.5</v>
      </c>
      <c r="R6" s="26">
        <v>82.13</v>
      </c>
      <c r="S6" s="181">
        <v>82.13</v>
      </c>
      <c r="T6" s="176">
        <v>8000</v>
      </c>
      <c r="U6" s="176">
        <v>8000</v>
      </c>
      <c r="V6" s="181">
        <v>742</v>
      </c>
      <c r="W6" s="175">
        <v>280.36</v>
      </c>
      <c r="X6" s="175">
        <v>212.55</v>
      </c>
      <c r="Y6" s="175">
        <v>225</v>
      </c>
      <c r="Z6" s="175">
        <v>606.04</v>
      </c>
      <c r="AA6" s="13">
        <f>AD6-X6</f>
        <v>673.84999999999991</v>
      </c>
      <c r="AB6" s="175">
        <f>AE6-Y6</f>
        <v>661.4</v>
      </c>
      <c r="AC6" s="175">
        <v>886.4</v>
      </c>
      <c r="AD6" s="175">
        <v>886.4</v>
      </c>
      <c r="AE6" s="175">
        <v>886.4</v>
      </c>
      <c r="AF6" s="103" t="s">
        <v>8</v>
      </c>
    </row>
    <row r="7" spans="1:32" ht="15.75" thickBot="1">
      <c r="A7" s="100" t="s">
        <v>9</v>
      </c>
      <c r="B7" s="11"/>
      <c r="C7" s="165"/>
      <c r="D7" s="165"/>
      <c r="E7" s="178">
        <v>39.322800000000001</v>
      </c>
      <c r="F7" s="178">
        <v>39.322800000000001</v>
      </c>
      <c r="G7" s="178">
        <v>40.6</v>
      </c>
      <c r="H7" s="178"/>
      <c r="I7" s="178"/>
      <c r="J7" s="178"/>
      <c r="K7" s="178">
        <v>14.053811999999999</v>
      </c>
      <c r="L7" s="178">
        <v>14.053811999999999</v>
      </c>
      <c r="M7" s="178">
        <v>17.5</v>
      </c>
      <c r="N7" s="178">
        <v>31.46</v>
      </c>
      <c r="O7" s="26">
        <v>30</v>
      </c>
      <c r="P7" s="181">
        <v>32.299999999999997</v>
      </c>
      <c r="Q7" s="173">
        <v>1.88</v>
      </c>
      <c r="R7" s="181">
        <v>317.3</v>
      </c>
      <c r="S7" s="181">
        <v>317.3</v>
      </c>
      <c r="T7" s="173">
        <v>300</v>
      </c>
      <c r="U7" s="173">
        <v>300</v>
      </c>
      <c r="V7" s="178">
        <v>300</v>
      </c>
      <c r="W7" s="175">
        <v>83.831451999999999</v>
      </c>
      <c r="X7" s="175">
        <v>81.75</v>
      </c>
      <c r="Y7" s="175">
        <v>81.75</v>
      </c>
      <c r="Z7" s="175">
        <v>7.1120060964403109</v>
      </c>
      <c r="AA7" s="13">
        <f>AD7-X7</f>
        <v>1.6266119999999944</v>
      </c>
      <c r="AB7" s="175">
        <f>AE7-Y7</f>
        <v>8.6500000000000057</v>
      </c>
      <c r="AC7" s="175">
        <v>90.94345809644031</v>
      </c>
      <c r="AD7" s="175">
        <v>83.376611999999994</v>
      </c>
      <c r="AE7" s="175">
        <v>90.4</v>
      </c>
      <c r="AF7" s="103" t="s">
        <v>170</v>
      </c>
    </row>
    <row r="8" spans="1:32" ht="15.75" thickBot="1">
      <c r="A8" s="100" t="s">
        <v>12</v>
      </c>
      <c r="B8" s="11"/>
      <c r="C8" s="97"/>
      <c r="D8" s="97"/>
      <c r="E8" s="210">
        <v>2.68</v>
      </c>
      <c r="F8" s="210">
        <v>3</v>
      </c>
      <c r="G8" s="210">
        <v>3</v>
      </c>
      <c r="H8" s="210"/>
      <c r="I8" s="210"/>
      <c r="J8" s="210"/>
      <c r="K8" s="210">
        <v>0.55400000000000005</v>
      </c>
      <c r="L8" s="210"/>
      <c r="M8" s="210"/>
      <c r="N8" s="178">
        <v>0.5</v>
      </c>
      <c r="O8" s="26"/>
      <c r="P8" s="181"/>
      <c r="Q8" s="173">
        <v>0.62</v>
      </c>
      <c r="R8" s="26">
        <v>0.66</v>
      </c>
      <c r="S8" s="181">
        <v>0.68</v>
      </c>
      <c r="T8" s="173">
        <v>4</v>
      </c>
      <c r="U8" s="26">
        <v>4</v>
      </c>
      <c r="V8" s="181">
        <v>4</v>
      </c>
      <c r="W8" s="211">
        <v>3.7290000000000001</v>
      </c>
      <c r="X8" s="211">
        <v>4.5999999999999996</v>
      </c>
      <c r="Y8" s="211">
        <v>4.5999999999999996</v>
      </c>
      <c r="Z8" s="175">
        <v>1.3789999999999996</v>
      </c>
      <c r="AA8" s="13">
        <f t="shared" ref="AA8:AA26" si="0">AD8-X8</f>
        <v>4</v>
      </c>
      <c r="AB8" s="175">
        <f t="shared" ref="AB8:AB29" si="1">AE8-Y8</f>
        <v>4</v>
      </c>
      <c r="AC8" s="175">
        <v>5.1079999999999997</v>
      </c>
      <c r="AD8" s="175">
        <v>8.6</v>
      </c>
      <c r="AE8" s="175">
        <v>8.6</v>
      </c>
      <c r="AF8" s="103" t="s">
        <v>14</v>
      </c>
    </row>
    <row r="9" spans="1:32" s="212" customFormat="1" ht="15.75" thickBot="1">
      <c r="A9" s="100" t="s">
        <v>15</v>
      </c>
      <c r="B9" s="210">
        <v>2241.34</v>
      </c>
      <c r="C9" s="209">
        <v>2234.5230000000001</v>
      </c>
      <c r="D9" s="209">
        <v>2386</v>
      </c>
      <c r="E9" s="178">
        <v>267.06</v>
      </c>
      <c r="F9" s="178">
        <v>276.17700000000002</v>
      </c>
      <c r="G9" s="178"/>
      <c r="H9" s="178">
        <v>1588.71</v>
      </c>
      <c r="I9" s="178">
        <v>1204.9690000000001</v>
      </c>
      <c r="J9" s="178">
        <v>133.78749999999999</v>
      </c>
      <c r="K9" s="178">
        <v>189.04</v>
      </c>
      <c r="L9" s="178">
        <v>502.27600000000001</v>
      </c>
      <c r="M9" s="178">
        <v>386.40300000000002</v>
      </c>
      <c r="N9" s="213">
        <v>308.02999999999997</v>
      </c>
      <c r="O9" s="210">
        <v>617</v>
      </c>
      <c r="P9" s="181">
        <v>617</v>
      </c>
      <c r="Q9" s="213">
        <v>759.36</v>
      </c>
      <c r="R9" s="210">
        <v>759.36</v>
      </c>
      <c r="S9" s="210">
        <v>765.89200000000005</v>
      </c>
      <c r="T9" s="208">
        <v>4260.18</v>
      </c>
      <c r="U9" s="210">
        <v>4268.68</v>
      </c>
      <c r="V9" s="210">
        <v>4628.53</v>
      </c>
      <c r="W9" s="175">
        <v>4594.18</v>
      </c>
      <c r="X9" s="175">
        <v>4070.63</v>
      </c>
      <c r="Y9" s="175">
        <v>4254.3680000000004</v>
      </c>
      <c r="Z9" s="211">
        <v>398.69999999999982</v>
      </c>
      <c r="AA9" s="211">
        <f t="shared" si="0"/>
        <v>879.9399999999996</v>
      </c>
      <c r="AB9" s="175">
        <f t="shared" si="1"/>
        <v>738.63199999999961</v>
      </c>
      <c r="AC9" s="211">
        <v>4992.88</v>
      </c>
      <c r="AD9" s="211">
        <v>4950.57</v>
      </c>
      <c r="AE9" s="211">
        <v>4993</v>
      </c>
      <c r="AF9" s="103" t="s">
        <v>17</v>
      </c>
    </row>
    <row r="10" spans="1:32" ht="15.75" thickBot="1">
      <c r="A10" s="100" t="s">
        <v>18</v>
      </c>
      <c r="B10" s="11">
        <v>576.18904800000053</v>
      </c>
      <c r="C10" s="169">
        <v>196.6035</v>
      </c>
      <c r="D10" s="169">
        <v>110.959</v>
      </c>
      <c r="E10" s="210">
        <v>489.47207999999995</v>
      </c>
      <c r="F10" s="210">
        <v>825.01480000000004</v>
      </c>
      <c r="G10" s="210">
        <v>929.5</v>
      </c>
      <c r="H10" s="210">
        <v>3788.8200999999999</v>
      </c>
      <c r="I10" s="210">
        <v>3995.14</v>
      </c>
      <c r="J10" s="210">
        <v>4183.8230000000003</v>
      </c>
      <c r="K10" s="210">
        <v>770.7032200000001</v>
      </c>
      <c r="L10" s="210">
        <v>505.654</v>
      </c>
      <c r="M10" s="210">
        <v>500.5</v>
      </c>
      <c r="N10" s="178">
        <v>3030.49</v>
      </c>
      <c r="O10" s="178">
        <v>3030.49</v>
      </c>
      <c r="P10" s="178">
        <v>3030.49</v>
      </c>
      <c r="Q10" s="173">
        <v>1971.2</v>
      </c>
      <c r="R10" s="26">
        <v>1930</v>
      </c>
      <c r="S10" s="181">
        <v>4090.9850000000001</v>
      </c>
      <c r="T10" s="173">
        <v>32798.67</v>
      </c>
      <c r="U10" s="26">
        <v>32788.83</v>
      </c>
      <c r="V10" s="181">
        <v>32755.965</v>
      </c>
      <c r="W10" s="175">
        <v>8534.6032680000008</v>
      </c>
      <c r="X10" s="175">
        <v>5522.4129999999996</v>
      </c>
      <c r="Y10" s="175">
        <v>5724.7809999999999</v>
      </c>
      <c r="Z10" s="175">
        <v>35235.286590000003</v>
      </c>
      <c r="AA10" s="13">
        <f t="shared" si="0"/>
        <v>80177.756999999998</v>
      </c>
      <c r="AB10" s="175">
        <f t="shared" si="1"/>
        <v>80101.008999999991</v>
      </c>
      <c r="AC10" s="175">
        <v>43769.889858000002</v>
      </c>
      <c r="AD10" s="175">
        <v>85700.17</v>
      </c>
      <c r="AE10" s="175">
        <v>85825.79</v>
      </c>
      <c r="AF10" s="103" t="s">
        <v>20</v>
      </c>
    </row>
    <row r="11" spans="1:32" ht="15.75" thickBot="1">
      <c r="A11" s="100" t="s">
        <v>132</v>
      </c>
      <c r="B11" s="10">
        <v>112</v>
      </c>
      <c r="C11" s="97">
        <v>112</v>
      </c>
      <c r="D11" s="97">
        <v>112</v>
      </c>
      <c r="E11" s="178" t="s">
        <v>101</v>
      </c>
      <c r="F11" s="178" t="s">
        <v>101</v>
      </c>
      <c r="G11" s="178" t="s">
        <v>101</v>
      </c>
      <c r="H11" s="178"/>
      <c r="I11" s="178"/>
      <c r="J11" s="178"/>
      <c r="K11" s="178" t="s">
        <v>101</v>
      </c>
      <c r="L11" s="178" t="s">
        <v>101</v>
      </c>
      <c r="M11" s="178" t="s">
        <v>101</v>
      </c>
      <c r="N11" s="246" t="s">
        <v>101</v>
      </c>
      <c r="O11" s="26" t="s">
        <v>101</v>
      </c>
      <c r="P11" s="181" t="s">
        <v>101</v>
      </c>
      <c r="Q11" s="176">
        <v>36.200000000000003</v>
      </c>
      <c r="R11" s="26">
        <v>33.799999999999997</v>
      </c>
      <c r="S11" s="181">
        <v>33.36</v>
      </c>
      <c r="T11" s="159">
        <v>15</v>
      </c>
      <c r="U11" s="159">
        <v>15</v>
      </c>
      <c r="V11" s="159">
        <v>15</v>
      </c>
      <c r="W11" s="175">
        <v>112</v>
      </c>
      <c r="X11" s="175">
        <v>112</v>
      </c>
      <c r="Y11" s="175">
        <v>112</v>
      </c>
      <c r="Z11" s="175">
        <v>21</v>
      </c>
      <c r="AA11" s="13">
        <f t="shared" si="0"/>
        <v>19</v>
      </c>
      <c r="AB11" s="175">
        <f t="shared" si="1"/>
        <v>19</v>
      </c>
      <c r="AC11" s="175">
        <v>133</v>
      </c>
      <c r="AD11" s="175">
        <v>131</v>
      </c>
      <c r="AE11" s="175">
        <v>131</v>
      </c>
      <c r="AF11" s="103" t="s">
        <v>26</v>
      </c>
    </row>
    <row r="12" spans="1:32" ht="15.75" thickBot="1">
      <c r="A12" s="100" t="s">
        <v>88</v>
      </c>
      <c r="B12" s="11" t="s">
        <v>101</v>
      </c>
      <c r="C12" s="247" t="s">
        <v>101</v>
      </c>
      <c r="D12" s="247" t="s">
        <v>101</v>
      </c>
      <c r="E12" s="210" t="s">
        <v>101</v>
      </c>
      <c r="F12" s="210" t="s">
        <v>101</v>
      </c>
      <c r="G12" s="210" t="s">
        <v>101</v>
      </c>
      <c r="H12" s="210">
        <v>1.3680000000000001</v>
      </c>
      <c r="I12" s="210">
        <v>1.37</v>
      </c>
      <c r="J12" s="210">
        <v>1.37</v>
      </c>
      <c r="K12" s="210" t="s">
        <v>101</v>
      </c>
      <c r="L12" s="210" t="s">
        <v>101</v>
      </c>
      <c r="M12" s="210" t="s">
        <v>101</v>
      </c>
      <c r="N12" s="178" t="s">
        <v>101</v>
      </c>
      <c r="O12" s="26" t="s">
        <v>101</v>
      </c>
      <c r="P12" s="181" t="s">
        <v>101</v>
      </c>
      <c r="Q12" s="176">
        <v>5.6</v>
      </c>
      <c r="R12" s="26">
        <v>5.64</v>
      </c>
      <c r="S12" s="181">
        <v>5.7</v>
      </c>
      <c r="T12" s="173">
        <v>1700</v>
      </c>
      <c r="U12" s="173">
        <v>1700</v>
      </c>
      <c r="V12" s="178">
        <v>1700</v>
      </c>
      <c r="W12" s="211">
        <v>1.3680000000000001</v>
      </c>
      <c r="X12" s="211">
        <v>1.3680000000000001</v>
      </c>
      <c r="Y12" s="211">
        <v>1.3680000000000001</v>
      </c>
      <c r="Z12" s="175">
        <v>0.63399999999999967</v>
      </c>
      <c r="AA12" s="13">
        <f t="shared" si="0"/>
        <v>0.6319999999999999</v>
      </c>
      <c r="AB12" s="175">
        <f>AE12-Y12</f>
        <v>0.6319999999999999</v>
      </c>
      <c r="AC12" s="175">
        <v>2.0019999999999998</v>
      </c>
      <c r="AD12" s="175">
        <v>2</v>
      </c>
      <c r="AE12" s="175">
        <v>2</v>
      </c>
      <c r="AF12" s="103" t="s">
        <v>24</v>
      </c>
    </row>
    <row r="13" spans="1:32" ht="15.75" thickBot="1">
      <c r="A13" s="100" t="s">
        <v>27</v>
      </c>
      <c r="B13" s="11" t="s">
        <v>101</v>
      </c>
      <c r="C13" s="178" t="s">
        <v>101</v>
      </c>
      <c r="D13" s="178" t="s">
        <v>101</v>
      </c>
      <c r="E13" s="178">
        <v>145.5</v>
      </c>
      <c r="F13" s="178">
        <v>154</v>
      </c>
      <c r="G13" s="178">
        <v>157</v>
      </c>
      <c r="H13" s="178">
        <v>103.31396255</v>
      </c>
      <c r="I13" s="178">
        <v>103.31396255</v>
      </c>
      <c r="J13" s="178">
        <v>103.31396255</v>
      </c>
      <c r="K13" s="178">
        <v>877.6</v>
      </c>
      <c r="L13" s="178">
        <v>877.6</v>
      </c>
      <c r="M13" s="178">
        <v>841</v>
      </c>
      <c r="N13" s="178">
        <v>113.02</v>
      </c>
      <c r="O13" s="26">
        <f>N13</f>
        <v>113.02</v>
      </c>
      <c r="P13" s="181">
        <f>O13</f>
        <v>113.02</v>
      </c>
      <c r="Q13" s="173">
        <v>980</v>
      </c>
      <c r="R13" s="26">
        <v>977</v>
      </c>
      <c r="S13" s="181">
        <v>977</v>
      </c>
      <c r="T13" s="173">
        <v>170000</v>
      </c>
      <c r="U13" s="173">
        <v>170000</v>
      </c>
      <c r="V13" s="178">
        <v>170000</v>
      </c>
      <c r="W13" s="175">
        <v>3419.4760000000001</v>
      </c>
      <c r="X13" s="175">
        <v>3595</v>
      </c>
      <c r="Y13" s="175">
        <v>3598</v>
      </c>
      <c r="Z13" s="175">
        <v>13942.424000000001</v>
      </c>
      <c r="AA13" s="13">
        <f>AD13-X13</f>
        <v>13767.900000000001</v>
      </c>
      <c r="AB13" s="175">
        <f>AE13-Y13</f>
        <v>13761.8</v>
      </c>
      <c r="AC13" s="175">
        <v>17361.900000000001</v>
      </c>
      <c r="AD13" s="175">
        <v>17362.900000000001</v>
      </c>
      <c r="AE13" s="175">
        <v>17359.8</v>
      </c>
      <c r="AF13" s="103" t="s">
        <v>30</v>
      </c>
    </row>
    <row r="14" spans="1:32" s="212" customFormat="1" ht="15.75" thickBot="1">
      <c r="A14" s="100" t="s">
        <v>31</v>
      </c>
      <c r="B14" s="209">
        <v>4000</v>
      </c>
      <c r="C14" s="209">
        <v>4000</v>
      </c>
      <c r="D14" s="209">
        <v>4680</v>
      </c>
      <c r="E14" s="210">
        <v>218.4</v>
      </c>
      <c r="F14" s="210">
        <v>520</v>
      </c>
      <c r="G14" s="210">
        <v>222.6</v>
      </c>
      <c r="H14" s="210">
        <v>20874.168000000001</v>
      </c>
      <c r="I14" s="210">
        <v>19333.82</v>
      </c>
      <c r="J14" s="210">
        <v>25689</v>
      </c>
      <c r="K14" s="210">
        <v>2180.8919999999998</v>
      </c>
      <c r="L14" s="210">
        <v>2781</v>
      </c>
      <c r="M14" s="210">
        <v>1344</v>
      </c>
      <c r="N14" s="208">
        <v>489.34</v>
      </c>
      <c r="O14" s="210">
        <v>489.34</v>
      </c>
      <c r="P14" s="181">
        <v>489.34</v>
      </c>
      <c r="Q14" s="208">
        <v>19035.53</v>
      </c>
      <c r="R14" s="210">
        <v>18703.87</v>
      </c>
      <c r="S14" s="210">
        <v>18000</v>
      </c>
      <c r="T14" s="208">
        <v>48194.76</v>
      </c>
      <c r="U14" s="210">
        <v>114749.432</v>
      </c>
      <c r="V14" s="210">
        <v>48195</v>
      </c>
      <c r="W14" s="175">
        <v>28849.040000000001</v>
      </c>
      <c r="X14" s="175">
        <v>19823.16</v>
      </c>
      <c r="Y14" s="175">
        <v>27033</v>
      </c>
      <c r="Z14" s="211">
        <v>44650.96</v>
      </c>
      <c r="AA14" s="211">
        <f>AD14-X14</f>
        <v>48363</v>
      </c>
      <c r="AB14" s="175">
        <f t="shared" si="1"/>
        <v>41153.160000000003</v>
      </c>
      <c r="AC14" s="211">
        <v>73500</v>
      </c>
      <c r="AD14" s="211">
        <v>68186.16</v>
      </c>
      <c r="AE14" s="211">
        <v>68186.16</v>
      </c>
      <c r="AF14" s="103" t="s">
        <v>34</v>
      </c>
    </row>
    <row r="15" spans="1:32" ht="15.75" thickBot="1">
      <c r="A15" s="100" t="s">
        <v>35</v>
      </c>
      <c r="B15" s="11">
        <v>864.01800000000003</v>
      </c>
      <c r="C15" s="11">
        <v>864.01800000000003</v>
      </c>
      <c r="D15" s="178">
        <v>1071</v>
      </c>
      <c r="E15" s="178">
        <v>199.52099999999999</v>
      </c>
      <c r="F15" s="178">
        <v>199.52099999999999</v>
      </c>
      <c r="G15" s="178">
        <v>199.52099999999999</v>
      </c>
      <c r="H15" s="178">
        <v>2363.348</v>
      </c>
      <c r="I15" s="178">
        <v>2073.64</v>
      </c>
      <c r="J15" s="178">
        <v>2073.64</v>
      </c>
      <c r="K15" s="178">
        <v>749.16600000000005</v>
      </c>
      <c r="L15" s="178">
        <v>645.03700000000003</v>
      </c>
      <c r="M15" s="178"/>
      <c r="N15" s="178">
        <v>1690.96</v>
      </c>
      <c r="O15" s="167">
        <v>1540.0650000000001</v>
      </c>
      <c r="P15" s="167">
        <v>1540.0650000000001</v>
      </c>
      <c r="Q15" s="173">
        <v>586.11</v>
      </c>
      <c r="R15" s="26">
        <v>522.08000000000004</v>
      </c>
      <c r="S15" s="181">
        <v>522.08000000000004</v>
      </c>
      <c r="T15" s="173">
        <v>8185.58</v>
      </c>
      <c r="U15" s="26">
        <v>8188</v>
      </c>
      <c r="V15" s="181">
        <v>8188</v>
      </c>
      <c r="W15" s="175">
        <v>5734</v>
      </c>
      <c r="X15" s="175">
        <v>5728.3220000000001</v>
      </c>
      <c r="Y15" s="175">
        <v>5733</v>
      </c>
      <c r="Z15" s="175">
        <v>348.56</v>
      </c>
      <c r="AA15" s="13">
        <f t="shared" si="0"/>
        <v>350.82799999999952</v>
      </c>
      <c r="AB15" s="175">
        <f t="shared" si="1"/>
        <v>346.14999999999964</v>
      </c>
      <c r="AC15" s="175">
        <v>6082.56</v>
      </c>
      <c r="AD15" s="175">
        <v>6079.15</v>
      </c>
      <c r="AE15" s="175">
        <v>6079.15</v>
      </c>
      <c r="AF15" s="103" t="s">
        <v>169</v>
      </c>
    </row>
    <row r="16" spans="1:32" ht="15.75" thickBot="1">
      <c r="A16" s="100" t="s">
        <v>102</v>
      </c>
      <c r="B16" s="11">
        <v>32</v>
      </c>
      <c r="C16" s="11">
        <v>32</v>
      </c>
      <c r="D16" s="178">
        <v>25</v>
      </c>
      <c r="E16" s="210"/>
      <c r="F16" s="210"/>
      <c r="G16" s="210"/>
      <c r="H16" s="210">
        <v>980</v>
      </c>
      <c r="I16" s="181">
        <v>980</v>
      </c>
      <c r="J16" s="181">
        <v>980</v>
      </c>
      <c r="K16" s="181">
        <v>160</v>
      </c>
      <c r="L16" s="181">
        <v>160</v>
      </c>
      <c r="M16" s="181">
        <v>160</v>
      </c>
      <c r="N16" s="178">
        <v>328</v>
      </c>
      <c r="O16" s="26">
        <f>N16</f>
        <v>328</v>
      </c>
      <c r="P16" s="181">
        <f>O16</f>
        <v>328</v>
      </c>
      <c r="Q16" s="176">
        <v>6360</v>
      </c>
      <c r="R16" s="26">
        <v>6133.5</v>
      </c>
      <c r="S16" s="181">
        <v>6056.75</v>
      </c>
      <c r="T16" s="173">
        <v>42000</v>
      </c>
      <c r="U16" s="173">
        <v>43000</v>
      </c>
      <c r="V16" s="178">
        <v>43000</v>
      </c>
      <c r="W16" s="211">
        <v>1500</v>
      </c>
      <c r="X16" s="211">
        <v>1125</v>
      </c>
      <c r="Y16" s="211">
        <v>1125</v>
      </c>
      <c r="Z16" s="175">
        <v>42625</v>
      </c>
      <c r="AA16" s="13">
        <f t="shared" si="0"/>
        <v>43000</v>
      </c>
      <c r="AB16" s="175">
        <f t="shared" si="1"/>
        <v>43000</v>
      </c>
      <c r="AC16" s="175">
        <v>44125</v>
      </c>
      <c r="AD16" s="175">
        <v>44125</v>
      </c>
      <c r="AE16" s="175">
        <v>44125</v>
      </c>
      <c r="AF16" s="103" t="s">
        <v>41</v>
      </c>
    </row>
    <row r="17" spans="1:32" ht="15.75" thickBot="1">
      <c r="A17" s="100" t="s">
        <v>42</v>
      </c>
      <c r="B17" s="248" t="s">
        <v>101</v>
      </c>
      <c r="C17" s="97" t="s">
        <v>101</v>
      </c>
      <c r="D17" s="97" t="s">
        <v>101</v>
      </c>
      <c r="E17" s="178">
        <v>242</v>
      </c>
      <c r="F17" s="178">
        <v>250</v>
      </c>
      <c r="G17" s="178">
        <v>250</v>
      </c>
      <c r="H17" s="178">
        <v>86</v>
      </c>
      <c r="I17" s="178">
        <v>55</v>
      </c>
      <c r="J17" s="178"/>
      <c r="K17" s="178">
        <v>1522</v>
      </c>
      <c r="L17" s="178">
        <v>1045</v>
      </c>
      <c r="M17" s="178">
        <v>3012</v>
      </c>
      <c r="N17" s="178">
        <v>1136.25</v>
      </c>
      <c r="O17" s="26">
        <v>3891</v>
      </c>
      <c r="P17" s="181">
        <v>1988</v>
      </c>
      <c r="Q17" s="173">
        <v>830</v>
      </c>
      <c r="R17" s="26">
        <v>825</v>
      </c>
      <c r="S17" s="181">
        <v>825</v>
      </c>
      <c r="T17" s="173">
        <v>3384.5</v>
      </c>
      <c r="U17" s="173">
        <v>4000</v>
      </c>
      <c r="V17" s="178">
        <v>4000</v>
      </c>
      <c r="W17" s="175">
        <v>2986.25</v>
      </c>
      <c r="X17" s="175">
        <v>1567</v>
      </c>
      <c r="Y17" s="175">
        <v>1567</v>
      </c>
      <c r="Z17" s="175">
        <v>10064.75</v>
      </c>
      <c r="AA17" s="13">
        <f t="shared" si="0"/>
        <v>2969</v>
      </c>
      <c r="AB17" s="175">
        <f>AE17-Y17</f>
        <v>2969</v>
      </c>
      <c r="AC17" s="175">
        <v>13051</v>
      </c>
      <c r="AD17" s="175">
        <v>4536</v>
      </c>
      <c r="AE17" s="175">
        <v>4536</v>
      </c>
      <c r="AF17" s="103" t="s">
        <v>44</v>
      </c>
    </row>
    <row r="18" spans="1:32" s="212" customFormat="1" ht="15.75" thickBot="1">
      <c r="A18" s="100" t="s">
        <v>45</v>
      </c>
      <c r="B18" s="249" t="s">
        <v>101</v>
      </c>
      <c r="C18" s="165" t="s">
        <v>101</v>
      </c>
      <c r="D18" s="165" t="s">
        <v>101</v>
      </c>
      <c r="E18" s="210">
        <v>70.747739999999993</v>
      </c>
      <c r="F18" s="210">
        <v>78.5</v>
      </c>
      <c r="G18" s="210">
        <v>79.382000000000005</v>
      </c>
      <c r="H18" s="210">
        <v>9.9000000000000005E-2</v>
      </c>
      <c r="I18" s="210">
        <v>9.9000000000000005E-2</v>
      </c>
      <c r="J18" s="210">
        <v>9.9000000000000005E-2</v>
      </c>
      <c r="K18" s="210">
        <v>30.170280000000002</v>
      </c>
      <c r="L18" s="210">
        <v>30.39</v>
      </c>
      <c r="M18" s="210">
        <v>30.692</v>
      </c>
      <c r="N18" s="208" t="s">
        <v>101</v>
      </c>
      <c r="O18" s="210" t="s">
        <v>101</v>
      </c>
      <c r="P18" s="181" t="s">
        <v>101</v>
      </c>
      <c r="Q18" s="208">
        <v>2</v>
      </c>
      <c r="R18" s="210">
        <v>2.6</v>
      </c>
      <c r="S18" s="210">
        <v>2.5</v>
      </c>
      <c r="T18" s="208">
        <v>1350</v>
      </c>
      <c r="U18" s="210">
        <v>1351</v>
      </c>
      <c r="V18" s="210">
        <v>1350</v>
      </c>
      <c r="W18" s="175">
        <v>101.01702</v>
      </c>
      <c r="X18" s="175">
        <v>108.99</v>
      </c>
      <c r="Y18" s="175">
        <v>110.173</v>
      </c>
      <c r="Z18" s="211">
        <v>42.582979999999992</v>
      </c>
      <c r="AA18" s="211">
        <f t="shared" si="0"/>
        <v>121.01</v>
      </c>
      <c r="AB18" s="175">
        <f>AE18-Y18</f>
        <v>119.827</v>
      </c>
      <c r="AC18" s="211">
        <v>143.6</v>
      </c>
      <c r="AD18" s="211">
        <v>230</v>
      </c>
      <c r="AE18" s="211">
        <v>230</v>
      </c>
      <c r="AF18" s="103" t="s">
        <v>47</v>
      </c>
    </row>
    <row r="19" spans="1:32" ht="15.75" thickBot="1">
      <c r="A19" s="100" t="s">
        <v>48</v>
      </c>
      <c r="B19" s="11">
        <v>81.400000000000006</v>
      </c>
      <c r="C19" s="168">
        <v>84.4</v>
      </c>
      <c r="D19" s="169">
        <f>98-13</f>
        <v>85</v>
      </c>
      <c r="E19" s="178">
        <v>13</v>
      </c>
      <c r="F19" s="178">
        <v>13.1</v>
      </c>
      <c r="G19" s="178">
        <v>13.1</v>
      </c>
      <c r="H19" s="178">
        <v>41</v>
      </c>
      <c r="I19" s="178">
        <v>39</v>
      </c>
      <c r="J19" s="178"/>
      <c r="K19" s="178">
        <v>25</v>
      </c>
      <c r="L19" s="178">
        <v>24</v>
      </c>
      <c r="M19" s="178">
        <v>24</v>
      </c>
      <c r="N19" s="178" t="s">
        <v>101</v>
      </c>
      <c r="O19" s="26" t="s">
        <v>101</v>
      </c>
      <c r="P19" s="181" t="s">
        <v>101</v>
      </c>
      <c r="Q19" s="173">
        <v>9.17</v>
      </c>
      <c r="R19" s="181">
        <v>10.14</v>
      </c>
      <c r="S19" s="181">
        <v>10.14</v>
      </c>
      <c r="T19" s="173">
        <v>200</v>
      </c>
      <c r="U19" s="26">
        <v>277</v>
      </c>
      <c r="V19" s="181">
        <v>277</v>
      </c>
      <c r="W19" s="175">
        <v>160.4</v>
      </c>
      <c r="X19" s="175">
        <v>160</v>
      </c>
      <c r="Y19" s="175">
        <v>160</v>
      </c>
      <c r="Z19" s="175">
        <v>155.6</v>
      </c>
      <c r="AA19" s="13">
        <f t="shared" si="0"/>
        <v>303</v>
      </c>
      <c r="AB19" s="175">
        <f t="shared" si="1"/>
        <v>303</v>
      </c>
      <c r="AC19" s="175">
        <v>316</v>
      </c>
      <c r="AD19" s="175">
        <v>463</v>
      </c>
      <c r="AE19" s="175">
        <v>463</v>
      </c>
      <c r="AF19" s="103" t="s">
        <v>50</v>
      </c>
    </row>
    <row r="20" spans="1:32" s="212" customFormat="1" ht="15.75" thickBot="1">
      <c r="A20" s="100" t="s">
        <v>51</v>
      </c>
      <c r="B20" s="208"/>
      <c r="C20" s="165"/>
      <c r="D20" s="165"/>
      <c r="E20" s="210">
        <v>2.6520999999999999</v>
      </c>
      <c r="F20" s="210">
        <v>26</v>
      </c>
      <c r="G20" s="210">
        <v>26</v>
      </c>
      <c r="H20" s="210"/>
      <c r="I20" s="210">
        <v>13.2</v>
      </c>
      <c r="J20" s="210">
        <v>12.8</v>
      </c>
      <c r="K20" s="210">
        <v>11.6</v>
      </c>
      <c r="L20" s="210">
        <v>13.2</v>
      </c>
      <c r="M20" s="210">
        <v>12.8</v>
      </c>
      <c r="N20" s="208">
        <v>18.91</v>
      </c>
      <c r="O20" s="210">
        <v>6</v>
      </c>
      <c r="P20" s="181">
        <v>6</v>
      </c>
      <c r="Q20" s="208">
        <v>0.4</v>
      </c>
      <c r="R20" s="210">
        <v>0.4</v>
      </c>
      <c r="S20" s="210">
        <v>4</v>
      </c>
      <c r="T20" s="208">
        <v>50</v>
      </c>
      <c r="U20" s="210">
        <v>50</v>
      </c>
      <c r="V20" s="210">
        <v>50</v>
      </c>
      <c r="W20" s="211">
        <v>33.157599999999995</v>
      </c>
      <c r="X20" s="211">
        <v>17</v>
      </c>
      <c r="Y20" s="211">
        <v>17</v>
      </c>
      <c r="Z20" s="211">
        <v>31.842400000000005</v>
      </c>
      <c r="AA20" s="211">
        <f t="shared" si="0"/>
        <v>48</v>
      </c>
      <c r="AB20" s="175">
        <f t="shared" si="1"/>
        <v>48</v>
      </c>
      <c r="AC20" s="211">
        <v>67</v>
      </c>
      <c r="AD20" s="211">
        <v>65</v>
      </c>
      <c r="AE20" s="211">
        <v>65</v>
      </c>
      <c r="AF20" s="103" t="s">
        <v>53</v>
      </c>
    </row>
    <row r="21" spans="1:32" ht="15.75" thickBot="1">
      <c r="A21" s="100" t="s">
        <v>104</v>
      </c>
      <c r="B21" s="11"/>
      <c r="C21" s="97"/>
      <c r="D21" s="97"/>
      <c r="E21" s="178">
        <v>7.7598000000000003</v>
      </c>
      <c r="F21" s="178">
        <v>6</v>
      </c>
      <c r="G21" s="178">
        <v>6</v>
      </c>
      <c r="H21" s="178"/>
      <c r="I21" s="178"/>
      <c r="J21" s="178"/>
      <c r="K21" s="178">
        <v>6.0063000000000004</v>
      </c>
      <c r="L21" s="178">
        <v>6.0063000000000004</v>
      </c>
      <c r="M21" s="178">
        <v>6</v>
      </c>
      <c r="N21" s="178">
        <v>0.45</v>
      </c>
      <c r="O21" s="178">
        <v>0.45</v>
      </c>
      <c r="P21" s="178">
        <v>0.45</v>
      </c>
      <c r="Q21" s="173">
        <v>6.25</v>
      </c>
      <c r="R21" s="26">
        <v>6.25</v>
      </c>
      <c r="S21" s="181">
        <v>6.25</v>
      </c>
      <c r="T21" s="173">
        <v>136.22</v>
      </c>
      <c r="U21" s="173">
        <v>136.22</v>
      </c>
      <c r="V21" s="178">
        <v>136</v>
      </c>
      <c r="W21" s="175">
        <v>14.215300000000001</v>
      </c>
      <c r="X21" s="175">
        <v>14</v>
      </c>
      <c r="Y21" s="175">
        <v>14</v>
      </c>
      <c r="Z21" s="175">
        <v>1.7846999999999991</v>
      </c>
      <c r="AA21" s="13">
        <f t="shared" si="0"/>
        <v>1</v>
      </c>
      <c r="AB21" s="175">
        <f t="shared" si="1"/>
        <v>0</v>
      </c>
      <c r="AC21" s="175">
        <v>16</v>
      </c>
      <c r="AD21" s="175">
        <v>15</v>
      </c>
      <c r="AE21" s="175">
        <v>14</v>
      </c>
      <c r="AF21" s="103" t="s">
        <v>56</v>
      </c>
    </row>
    <row r="22" spans="1:32" ht="15.75" thickBot="1">
      <c r="A22" s="100" t="s">
        <v>57</v>
      </c>
      <c r="B22" s="11">
        <v>74.48</v>
      </c>
      <c r="C22" s="11">
        <v>74.48</v>
      </c>
      <c r="D22" s="178">
        <v>74.48</v>
      </c>
      <c r="E22" s="210">
        <v>61.67</v>
      </c>
      <c r="F22" s="210">
        <f>134.37-C22</f>
        <v>59.89</v>
      </c>
      <c r="G22" s="210">
        <f>134.37-D22</f>
        <v>59.89</v>
      </c>
      <c r="H22" s="210">
        <v>48.5</v>
      </c>
      <c r="I22" s="210"/>
      <c r="J22" s="210"/>
      <c r="K22" s="210">
        <v>79.38</v>
      </c>
      <c r="L22" s="210">
        <v>79.38</v>
      </c>
      <c r="M22" s="210">
        <v>126</v>
      </c>
      <c r="N22" s="178">
        <v>9.2899999999999991</v>
      </c>
      <c r="O22" s="11">
        <v>12</v>
      </c>
      <c r="P22" s="181">
        <v>12</v>
      </c>
      <c r="Q22" s="173">
        <v>137.46</v>
      </c>
      <c r="R22" s="11">
        <v>79.38</v>
      </c>
      <c r="S22" s="178">
        <v>142.72999999999999</v>
      </c>
      <c r="T22" s="173">
        <v>94</v>
      </c>
      <c r="U22" s="11">
        <v>400</v>
      </c>
      <c r="V22" s="178">
        <v>400</v>
      </c>
      <c r="W22" s="175">
        <v>273.31900000000002</v>
      </c>
      <c r="X22" s="175">
        <v>258</v>
      </c>
      <c r="Y22" s="175">
        <v>258</v>
      </c>
      <c r="Z22" s="175">
        <v>384.68099999999998</v>
      </c>
      <c r="AA22" s="13">
        <f t="shared" si="0"/>
        <v>400</v>
      </c>
      <c r="AB22" s="175">
        <f t="shared" si="1"/>
        <v>400</v>
      </c>
      <c r="AC22" s="175">
        <v>658</v>
      </c>
      <c r="AD22" s="175">
        <v>658</v>
      </c>
      <c r="AE22" s="175">
        <v>658</v>
      </c>
      <c r="AF22" s="103" t="s">
        <v>59</v>
      </c>
    </row>
    <row r="23" spans="1:32" ht="15.75" thickBot="1">
      <c r="A23" s="100" t="s">
        <v>92</v>
      </c>
      <c r="B23" s="11">
        <v>140</v>
      </c>
      <c r="C23" s="11">
        <v>140</v>
      </c>
      <c r="D23" s="178">
        <v>130</v>
      </c>
      <c r="E23" s="178">
        <v>200</v>
      </c>
      <c r="F23" s="178">
        <v>200</v>
      </c>
      <c r="G23" s="178">
        <v>200</v>
      </c>
      <c r="H23" s="178">
        <v>50</v>
      </c>
      <c r="I23" s="178"/>
      <c r="J23" s="178"/>
      <c r="K23" s="178">
        <v>120</v>
      </c>
      <c r="L23" s="178">
        <v>120</v>
      </c>
      <c r="M23" s="178">
        <v>120</v>
      </c>
      <c r="N23" s="178">
        <v>850</v>
      </c>
      <c r="O23" s="11">
        <v>120</v>
      </c>
      <c r="P23" s="178">
        <v>120</v>
      </c>
      <c r="Q23" s="173">
        <v>217</v>
      </c>
      <c r="R23" s="178">
        <v>217</v>
      </c>
      <c r="S23" s="178">
        <v>217</v>
      </c>
      <c r="T23" s="173">
        <v>13250</v>
      </c>
      <c r="U23" s="173">
        <v>13300</v>
      </c>
      <c r="V23" s="178">
        <v>13300</v>
      </c>
      <c r="W23" s="175">
        <v>1360</v>
      </c>
      <c r="X23" s="175">
        <v>2050</v>
      </c>
      <c r="Y23" s="175">
        <v>2050</v>
      </c>
      <c r="Z23" s="175">
        <v>175</v>
      </c>
      <c r="AA23" s="13">
        <v>330</v>
      </c>
      <c r="AB23" s="175">
        <f t="shared" si="1"/>
        <v>-330</v>
      </c>
      <c r="AC23" s="175">
        <v>1535</v>
      </c>
      <c r="AD23" s="175">
        <v>1720</v>
      </c>
      <c r="AE23" s="175">
        <v>1720</v>
      </c>
      <c r="AF23" s="103" t="s">
        <v>62</v>
      </c>
    </row>
    <row r="24" spans="1:32" ht="15.75" thickBot="1">
      <c r="A24" s="100" t="s">
        <v>63</v>
      </c>
      <c r="B24" s="11">
        <v>101</v>
      </c>
      <c r="C24" s="168">
        <v>83</v>
      </c>
      <c r="D24" s="168">
        <v>83</v>
      </c>
      <c r="E24" s="210">
        <v>912</v>
      </c>
      <c r="F24" s="210">
        <v>831</v>
      </c>
      <c r="G24" s="210">
        <v>925</v>
      </c>
      <c r="H24" s="210">
        <v>97</v>
      </c>
      <c r="I24" s="210">
        <v>117</v>
      </c>
      <c r="J24" s="210">
        <v>117</v>
      </c>
      <c r="K24" s="210">
        <v>2828</v>
      </c>
      <c r="L24" s="210">
        <v>2828</v>
      </c>
      <c r="M24" s="210">
        <v>2828</v>
      </c>
      <c r="N24" s="178"/>
      <c r="O24" s="11"/>
      <c r="P24" s="181"/>
      <c r="Q24" s="173">
        <v>74.2</v>
      </c>
      <c r="R24" s="173">
        <v>74.2</v>
      </c>
      <c r="S24" s="178">
        <v>44.98</v>
      </c>
      <c r="T24" s="173">
        <v>4000</v>
      </c>
      <c r="U24" s="11">
        <v>2828</v>
      </c>
      <c r="V24" s="178">
        <v>2828</v>
      </c>
      <c r="W24" s="211">
        <v>3938</v>
      </c>
      <c r="X24" s="211">
        <v>3862</v>
      </c>
      <c r="Y24" s="211">
        <v>3862</v>
      </c>
      <c r="Z24" s="175">
        <v>2806</v>
      </c>
      <c r="AA24" s="13">
        <f t="shared" si="0"/>
        <v>2886</v>
      </c>
      <c r="AB24" s="175">
        <f t="shared" si="1"/>
        <v>2886</v>
      </c>
      <c r="AC24" s="175">
        <v>6744</v>
      </c>
      <c r="AD24" s="175">
        <v>6748</v>
      </c>
      <c r="AE24" s="175">
        <v>6748</v>
      </c>
      <c r="AF24" s="103" t="s">
        <v>65</v>
      </c>
    </row>
    <row r="25" spans="1:32" ht="15.75" thickBot="1">
      <c r="A25" s="100" t="s">
        <v>66</v>
      </c>
      <c r="B25" s="11">
        <v>777</v>
      </c>
      <c r="C25" s="11">
        <v>777</v>
      </c>
      <c r="D25" s="178">
        <v>777</v>
      </c>
      <c r="E25" s="178">
        <v>684.5</v>
      </c>
      <c r="F25" s="178">
        <v>684.5</v>
      </c>
      <c r="G25" s="178"/>
      <c r="H25" s="178">
        <v>5659</v>
      </c>
      <c r="I25" s="178">
        <v>5881.85</v>
      </c>
      <c r="J25" s="178">
        <v>4924.9859999999999</v>
      </c>
      <c r="K25" s="178">
        <v>791</v>
      </c>
      <c r="L25" s="178">
        <v>791</v>
      </c>
      <c r="M25" s="178">
        <v>791</v>
      </c>
      <c r="N25" s="178">
        <v>1275</v>
      </c>
      <c r="O25" s="11">
        <v>1504</v>
      </c>
      <c r="P25" s="181">
        <v>1507.9780000000001</v>
      </c>
      <c r="Q25" s="173">
        <v>5616</v>
      </c>
      <c r="R25" s="173">
        <v>5721.59</v>
      </c>
      <c r="S25" s="178">
        <v>5732.09</v>
      </c>
      <c r="T25" s="173">
        <v>24850</v>
      </c>
      <c r="U25" s="173">
        <v>21000</v>
      </c>
      <c r="V25" s="178">
        <v>21000</v>
      </c>
      <c r="W25" s="175">
        <v>9186.5</v>
      </c>
      <c r="X25" s="175">
        <v>9525.8071999999993</v>
      </c>
      <c r="Y25" s="175">
        <v>6657</v>
      </c>
      <c r="Z25" s="175">
        <v>3762.66</v>
      </c>
      <c r="AA25" s="13">
        <f t="shared" si="0"/>
        <v>3423.3528000000006</v>
      </c>
      <c r="AB25" s="175">
        <f>AE25-Y25</f>
        <v>2343</v>
      </c>
      <c r="AC25" s="175">
        <v>12949.16</v>
      </c>
      <c r="AD25" s="175">
        <v>12949.16</v>
      </c>
      <c r="AE25" s="175">
        <v>9000</v>
      </c>
      <c r="AF25" s="103" t="s">
        <v>68</v>
      </c>
    </row>
    <row r="26" spans="1:32" ht="15.75" thickBot="1">
      <c r="A26" s="100" t="s">
        <v>69</v>
      </c>
      <c r="B26" s="11">
        <v>50</v>
      </c>
      <c r="C26" s="11">
        <v>50</v>
      </c>
      <c r="D26" s="178">
        <v>50</v>
      </c>
      <c r="E26" s="210">
        <v>5</v>
      </c>
      <c r="F26" s="210">
        <v>5</v>
      </c>
      <c r="G26" s="210"/>
      <c r="H26" s="210">
        <v>235.7</v>
      </c>
      <c r="I26" s="210">
        <v>235.7</v>
      </c>
      <c r="J26" s="210">
        <v>235.7</v>
      </c>
      <c r="K26" s="210">
        <v>11</v>
      </c>
      <c r="L26" s="210">
        <v>11</v>
      </c>
      <c r="M26" s="210">
        <v>11</v>
      </c>
      <c r="N26" s="178"/>
      <c r="O26" s="11"/>
      <c r="P26" s="181"/>
      <c r="Q26" s="173">
        <v>217.5</v>
      </c>
      <c r="R26" s="178">
        <v>323.7</v>
      </c>
      <c r="S26" s="178">
        <v>318.3</v>
      </c>
      <c r="T26" s="173">
        <v>13800</v>
      </c>
      <c r="U26" s="173">
        <v>39250</v>
      </c>
      <c r="V26" s="178">
        <v>39250</v>
      </c>
      <c r="W26" s="175">
        <v>336</v>
      </c>
      <c r="X26" s="175">
        <v>411</v>
      </c>
      <c r="Y26" s="175">
        <v>411</v>
      </c>
      <c r="Z26" s="175">
        <v>3635.1</v>
      </c>
      <c r="AA26" s="13">
        <f t="shared" si="0"/>
        <v>3555.1</v>
      </c>
      <c r="AB26" s="175">
        <f t="shared" si="1"/>
        <v>3555.1</v>
      </c>
      <c r="AC26" s="175">
        <v>3971.1</v>
      </c>
      <c r="AD26" s="175">
        <v>3966.1</v>
      </c>
      <c r="AE26" s="175">
        <v>3966.1</v>
      </c>
      <c r="AF26" s="103" t="s">
        <v>72</v>
      </c>
    </row>
    <row r="27" spans="1:32" ht="15.75" thickBot="1">
      <c r="A27" s="101" t="s">
        <v>77</v>
      </c>
      <c r="B27" s="12">
        <v>228.4</v>
      </c>
      <c r="C27" s="12">
        <v>228.4</v>
      </c>
      <c r="D27" s="179">
        <v>228.4</v>
      </c>
      <c r="E27" s="178">
        <v>343.3</v>
      </c>
      <c r="F27" s="178">
        <v>343.3</v>
      </c>
      <c r="G27" s="178"/>
      <c r="H27" s="178">
        <v>285.23900000000003</v>
      </c>
      <c r="I27" s="178">
        <v>506.53899999999999</v>
      </c>
      <c r="J27" s="178">
        <v>526.61300000000006</v>
      </c>
      <c r="K27" s="178">
        <v>500.1</v>
      </c>
      <c r="L27" s="178">
        <v>558.27</v>
      </c>
      <c r="M27" s="178">
        <v>597.87300000000005</v>
      </c>
      <c r="N27" s="181">
        <v>387</v>
      </c>
      <c r="O27" s="26">
        <v>387</v>
      </c>
      <c r="P27" s="181">
        <v>328</v>
      </c>
      <c r="Q27" s="174">
        <v>549</v>
      </c>
      <c r="R27" s="26">
        <v>549</v>
      </c>
      <c r="S27" s="181">
        <v>549</v>
      </c>
      <c r="T27" s="174">
        <v>7000</v>
      </c>
      <c r="U27" s="176">
        <v>22000</v>
      </c>
      <c r="V27" s="181">
        <f>22.6*1000</f>
        <v>22600</v>
      </c>
      <c r="W27" s="171">
        <v>1357.0390000000002</v>
      </c>
      <c r="X27" s="13">
        <v>1064.8119999999999</v>
      </c>
      <c r="Y27" s="205">
        <v>1124.4860000000001</v>
      </c>
      <c r="Z27" s="175">
        <v>997.56099999999969</v>
      </c>
      <c r="AA27" s="13">
        <f>AD27-X27</f>
        <v>387.6260000000002</v>
      </c>
      <c r="AB27" s="175">
        <f t="shared" si="1"/>
        <v>327.952</v>
      </c>
      <c r="AC27" s="175">
        <v>2354.6</v>
      </c>
      <c r="AD27" s="175">
        <v>1452.4380000000001</v>
      </c>
      <c r="AE27" s="175">
        <v>1452.4380000000001</v>
      </c>
      <c r="AF27" s="104" t="s">
        <v>78</v>
      </c>
    </row>
    <row r="28" spans="1:32" ht="16.5" thickBot="1">
      <c r="A28" s="68" t="s">
        <v>145</v>
      </c>
      <c r="B28" s="102">
        <f>SUM(B6:B27)</f>
        <v>9312.8270479999992</v>
      </c>
      <c r="C28" s="183">
        <f t="shared" ref="C28:D28" si="2">SUM(C6:C27)</f>
        <v>8914.0244999999995</v>
      </c>
      <c r="D28" s="183">
        <f t="shared" si="2"/>
        <v>9850.5389999999989</v>
      </c>
      <c r="E28" s="102">
        <v>3949.5855200000005</v>
      </c>
      <c r="F28" s="102">
        <f>SUM(F6:F27)</f>
        <v>4558.4255999999996</v>
      </c>
      <c r="G28" s="183">
        <f>SUM(G6:G27)</f>
        <v>3155.893</v>
      </c>
      <c r="H28" s="102">
        <f>SUM(H6:H27)</f>
        <v>36317.266062549999</v>
      </c>
      <c r="I28" s="183">
        <f>SUM(I6:I27)</f>
        <v>34626.490962549993</v>
      </c>
      <c r="J28" s="183">
        <f t="shared" ref="J28" si="3">SUM(J6:J27)</f>
        <v>39082.132462549998</v>
      </c>
      <c r="K28" s="102">
        <v>10946.865612</v>
      </c>
      <c r="L28" s="102">
        <f>SUM(L6:L27)</f>
        <v>11036.867112</v>
      </c>
      <c r="M28" s="183">
        <f>SUM(M6:M27)</f>
        <v>10851.768</v>
      </c>
      <c r="N28" s="183">
        <f t="shared" ref="N28:O28" si="4">SUM(N6:N27)</f>
        <v>9707.76</v>
      </c>
      <c r="O28" s="183">
        <f t="shared" si="4"/>
        <v>12135.365</v>
      </c>
      <c r="P28" s="183">
        <f>SUM(P6:P27)</f>
        <v>10179.643</v>
      </c>
      <c r="Q28" s="102">
        <v>37492.982400000001</v>
      </c>
      <c r="R28" s="183">
        <f>SUM(R6:R27)</f>
        <v>37274.6</v>
      </c>
      <c r="S28" s="183">
        <f>SUM(S6:S27)</f>
        <v>38703.866999999998</v>
      </c>
      <c r="T28" s="102">
        <f>SUM(T6:T27)</f>
        <v>383572.91</v>
      </c>
      <c r="U28" s="177">
        <f>SUM(U6:U27)</f>
        <v>487606.16200000001</v>
      </c>
      <c r="V28" s="183">
        <f>SUM(V6:V27)</f>
        <v>414719.495</v>
      </c>
      <c r="W28" s="102">
        <v>72858.485640000014</v>
      </c>
      <c r="X28" s="102">
        <f>SUM(X6:X27)</f>
        <v>59315.40219999999</v>
      </c>
      <c r="Y28" s="183">
        <f>SUM(Y6:Y27)</f>
        <v>64123.525999999998</v>
      </c>
      <c r="Z28" s="102">
        <v>159894.65767609642</v>
      </c>
      <c r="AA28" s="183">
        <f>AD28-X28</f>
        <v>201002.62241200003</v>
      </c>
      <c r="AB28" s="183">
        <f t="shared" si="1"/>
        <v>192416.31199999998</v>
      </c>
      <c r="AC28" s="102">
        <v>232755.14331609645</v>
      </c>
      <c r="AD28" s="102">
        <f>SUM(AD6:AD27)</f>
        <v>260318.02461200001</v>
      </c>
      <c r="AE28" s="183">
        <f>SUM(AE6:AE27)</f>
        <v>256539.83799999999</v>
      </c>
      <c r="AF28" s="68" t="s">
        <v>140</v>
      </c>
    </row>
    <row r="29" spans="1:32" ht="16.5" thickBot="1">
      <c r="A29" s="68" t="s">
        <v>133</v>
      </c>
      <c r="B29" s="102"/>
      <c r="C29" s="102"/>
      <c r="D29" s="183"/>
      <c r="E29" s="102">
        <v>165934.68999999997</v>
      </c>
      <c r="F29" s="183">
        <v>169319.7329</v>
      </c>
      <c r="G29" s="183">
        <v>170235.8394</v>
      </c>
      <c r="H29" s="102"/>
      <c r="I29" s="102"/>
      <c r="J29" s="183"/>
      <c r="K29" s="102">
        <v>169730.31</v>
      </c>
      <c r="L29" s="183">
        <v>169730.31</v>
      </c>
      <c r="M29" s="183">
        <v>169730.31</v>
      </c>
      <c r="N29" s="102"/>
      <c r="O29" s="102"/>
      <c r="P29" s="183"/>
      <c r="Q29" s="102">
        <v>3992516.7199999997</v>
      </c>
      <c r="R29" s="183">
        <v>4063843.08</v>
      </c>
      <c r="S29" s="183">
        <v>4063843.08</v>
      </c>
      <c r="T29" s="102">
        <v>3279541.2</v>
      </c>
      <c r="U29" s="177">
        <v>3193180.8265999998</v>
      </c>
      <c r="V29" s="183">
        <v>3196029.6771</v>
      </c>
      <c r="W29" s="102">
        <v>4855607.1035000002</v>
      </c>
      <c r="X29" s="183">
        <v>4750459.2597000003</v>
      </c>
      <c r="Y29" s="183">
        <v>4752110.7105999999</v>
      </c>
      <c r="Z29" s="102">
        <v>1422901.3099999998</v>
      </c>
      <c r="AA29" s="183">
        <v>1557248.4561000001</v>
      </c>
      <c r="AB29" s="183">
        <f t="shared" si="1"/>
        <v>1556059.2400000002</v>
      </c>
      <c r="AC29" s="102">
        <v>6278508.4134999998</v>
      </c>
      <c r="AD29" s="177">
        <v>6307707.7158000004</v>
      </c>
      <c r="AE29" s="183">
        <v>6308169.9506000001</v>
      </c>
      <c r="AF29" s="68" t="s">
        <v>136</v>
      </c>
    </row>
    <row r="30" spans="1:32">
      <c r="A30" s="54" t="s">
        <v>105</v>
      </c>
      <c r="AF30" s="6" t="s">
        <v>106</v>
      </c>
    </row>
    <row r="31" spans="1:32">
      <c r="A31" s="55" t="s">
        <v>107</v>
      </c>
      <c r="AF31" s="27" t="s">
        <v>142</v>
      </c>
    </row>
    <row r="32" spans="1:32">
      <c r="A32" s="54" t="s">
        <v>110</v>
      </c>
      <c r="AF32" s="6" t="s">
        <v>141</v>
      </c>
    </row>
    <row r="33" spans="1:32">
      <c r="A33" s="55" t="s">
        <v>108</v>
      </c>
      <c r="AF33" s="27" t="s">
        <v>143</v>
      </c>
    </row>
  </sheetData>
  <mergeCells count="20">
    <mergeCell ref="H4:J4"/>
    <mergeCell ref="H3:M3"/>
    <mergeCell ref="K4:M4"/>
    <mergeCell ref="W3:Y3"/>
    <mergeCell ref="W4:Y4"/>
    <mergeCell ref="N3:O3"/>
    <mergeCell ref="A2:B2"/>
    <mergeCell ref="A3:A5"/>
    <mergeCell ref="B3:G3"/>
    <mergeCell ref="E4:G4"/>
    <mergeCell ref="B4:D4"/>
    <mergeCell ref="AF3:AF5"/>
    <mergeCell ref="N4:O4"/>
    <mergeCell ref="AC3:AE4"/>
    <mergeCell ref="T3:V3"/>
    <mergeCell ref="T4:V4"/>
    <mergeCell ref="Q3:S3"/>
    <mergeCell ref="Q4:S4"/>
    <mergeCell ref="Z3:AB3"/>
    <mergeCell ref="Z4:AB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rightToLeft="1" topLeftCell="B1" workbookViewId="0">
      <selection activeCell="F15" sqref="F15"/>
    </sheetView>
  </sheetViews>
  <sheetFormatPr defaultColWidth="9.140625" defaultRowHeight="15"/>
  <cols>
    <col min="1" max="9" width="16.42578125" style="27" customWidth="1"/>
    <col min="10" max="10" width="23.140625" style="27" customWidth="1"/>
    <col min="11" max="16384" width="9.140625" style="27"/>
  </cols>
  <sheetData>
    <row r="1" spans="1:13" ht="15.75" customHeight="1">
      <c r="A1" s="260" t="s">
        <v>206</v>
      </c>
      <c r="B1" s="260"/>
      <c r="C1" s="260"/>
      <c r="D1" s="260"/>
      <c r="E1" s="260"/>
      <c r="F1" s="260"/>
      <c r="G1" s="260"/>
    </row>
    <row r="2" spans="1:13" ht="15.75" customHeight="1">
      <c r="D2" s="3"/>
      <c r="E2" s="3"/>
      <c r="F2" s="3"/>
      <c r="G2" s="3"/>
      <c r="H2" s="3"/>
      <c r="I2" s="3"/>
      <c r="J2" s="27" t="s">
        <v>190</v>
      </c>
      <c r="K2" s="3"/>
      <c r="L2" s="3"/>
      <c r="M2" s="3"/>
    </row>
    <row r="3" spans="1:13" ht="16.5" customHeight="1" thickBot="1">
      <c r="A3" s="15" t="s">
        <v>198</v>
      </c>
      <c r="B3" s="15"/>
      <c r="C3" s="15"/>
      <c r="D3" s="15"/>
      <c r="E3" s="222"/>
      <c r="F3" s="15"/>
      <c r="G3" s="7"/>
      <c r="J3" s="15" t="s">
        <v>111</v>
      </c>
      <c r="K3" s="3"/>
    </row>
    <row r="4" spans="1:13" ht="16.5" thickBot="1">
      <c r="A4" s="322" t="s">
        <v>0</v>
      </c>
      <c r="B4" s="331" t="s">
        <v>112</v>
      </c>
      <c r="C4" s="332"/>
      <c r="D4" s="332"/>
      <c r="E4" s="333"/>
      <c r="F4" s="331" t="s">
        <v>113</v>
      </c>
      <c r="G4" s="332"/>
      <c r="H4" s="332"/>
      <c r="I4" s="333"/>
      <c r="J4" s="325" t="s">
        <v>3</v>
      </c>
      <c r="K4" s="3"/>
    </row>
    <row r="5" spans="1:13" ht="16.5" thickBot="1">
      <c r="A5" s="323"/>
      <c r="B5" s="328" t="s">
        <v>114</v>
      </c>
      <c r="C5" s="329"/>
      <c r="D5" s="329"/>
      <c r="E5" s="330"/>
      <c r="F5" s="334" t="s">
        <v>115</v>
      </c>
      <c r="G5" s="335"/>
      <c r="H5" s="335"/>
      <c r="I5" s="336"/>
      <c r="J5" s="326"/>
      <c r="K5" s="3"/>
    </row>
    <row r="6" spans="1:13" ht="16.5" thickBot="1">
      <c r="A6" s="324"/>
      <c r="B6" s="105">
        <v>2016</v>
      </c>
      <c r="C6" s="105">
        <v>2017</v>
      </c>
      <c r="D6" s="105">
        <v>2018</v>
      </c>
      <c r="E6" s="105">
        <v>2019</v>
      </c>
      <c r="F6" s="237">
        <v>2016</v>
      </c>
      <c r="G6" s="237">
        <v>2017</v>
      </c>
      <c r="H6" s="237">
        <v>2018</v>
      </c>
      <c r="I6" s="191">
        <v>2019</v>
      </c>
      <c r="J6" s="327"/>
    </row>
    <row r="7" spans="1:13" ht="16.5" thickBot="1">
      <c r="A7" s="106" t="s">
        <v>5</v>
      </c>
      <c r="B7" s="24">
        <v>38764.124293785309</v>
      </c>
      <c r="C7" s="24">
        <v>40597.14</v>
      </c>
      <c r="D7" s="24">
        <v>42932.394366</v>
      </c>
      <c r="E7" s="180">
        <v>44502.816900999998</v>
      </c>
      <c r="F7" s="18">
        <v>2085.7139999999999</v>
      </c>
      <c r="G7" s="18">
        <v>2288.5709999999999</v>
      </c>
      <c r="H7" s="18">
        <v>2077.4647890000001</v>
      </c>
      <c r="I7" s="180">
        <v>2192.4430000000002</v>
      </c>
      <c r="J7" s="111" t="s">
        <v>8</v>
      </c>
    </row>
    <row r="8" spans="1:13" ht="16.5" thickBot="1">
      <c r="A8" s="106" t="s">
        <v>9</v>
      </c>
      <c r="B8" s="17">
        <v>357045.15601999999</v>
      </c>
      <c r="C8" s="17">
        <v>382575.03992000001</v>
      </c>
      <c r="D8" s="24">
        <v>422215.04358499998</v>
      </c>
      <c r="E8" s="180">
        <v>421142.26793799998</v>
      </c>
      <c r="F8" s="19">
        <v>2770.8160717214073</v>
      </c>
      <c r="G8" s="19">
        <v>2919.2848131855621</v>
      </c>
      <c r="H8" s="18">
        <v>3034.624014</v>
      </c>
      <c r="I8" s="180">
        <v>3077.8768700000001</v>
      </c>
      <c r="J8" s="111" t="s">
        <v>170</v>
      </c>
    </row>
    <row r="9" spans="1:13" ht="16.5" thickBot="1">
      <c r="A9" s="106" t="s">
        <v>12</v>
      </c>
      <c r="B9" s="17">
        <v>32228.469354000001</v>
      </c>
      <c r="C9" s="17">
        <v>35325.909874999998</v>
      </c>
      <c r="D9" s="24">
        <v>37652.526596000003</v>
      </c>
      <c r="E9" s="180">
        <v>38574.069149000003</v>
      </c>
      <c r="F9" s="19">
        <v>104.676</v>
      </c>
      <c r="G9" s="19">
        <v>114.73628801476278</v>
      </c>
      <c r="H9" s="18">
        <v>108.892213</v>
      </c>
      <c r="I9" s="180">
        <v>117.227189</v>
      </c>
      <c r="J9" s="111" t="s">
        <v>14</v>
      </c>
    </row>
    <row r="10" spans="1:13" ht="16.5" thickBot="1">
      <c r="A10" s="106" t="s">
        <v>15</v>
      </c>
      <c r="B10" s="17">
        <v>41807.731102999998</v>
      </c>
      <c r="C10" s="17">
        <v>39950</v>
      </c>
      <c r="D10" s="24">
        <v>35769.71</v>
      </c>
      <c r="E10" s="180">
        <v>38797.408925999996</v>
      </c>
      <c r="F10" s="19">
        <v>3425.8959999999997</v>
      </c>
      <c r="G10" s="19">
        <v>3595.5</v>
      </c>
      <c r="H10" s="18">
        <v>3910.2359139999999</v>
      </c>
      <c r="I10" s="180">
        <v>3910.2359139999999</v>
      </c>
      <c r="J10" s="111" t="s">
        <v>17</v>
      </c>
    </row>
    <row r="11" spans="1:13" ht="16.5" thickBot="1">
      <c r="A11" s="106" t="s">
        <v>18</v>
      </c>
      <c r="B11" s="17">
        <v>160090.43573581803</v>
      </c>
      <c r="C11" s="17">
        <v>167574.8017303533</v>
      </c>
      <c r="D11" s="17">
        <v>204523</v>
      </c>
      <c r="E11" s="24">
        <v>171157.86311899999</v>
      </c>
      <c r="F11" s="19">
        <v>19551.475290033799</v>
      </c>
      <c r="G11" s="19">
        <v>20565.068493150688</v>
      </c>
      <c r="H11" s="180">
        <v>20769.54</v>
      </c>
      <c r="I11" s="180">
        <v>25291</v>
      </c>
      <c r="J11" s="111" t="s">
        <v>20</v>
      </c>
    </row>
    <row r="12" spans="1:13" ht="16.5" thickBot="1">
      <c r="A12" s="107" t="s">
        <v>132</v>
      </c>
      <c r="B12" s="17">
        <v>1021.069168</v>
      </c>
      <c r="C12" s="17">
        <v>1082.4358340000001</v>
      </c>
      <c r="D12" s="24">
        <v>1178.530634</v>
      </c>
      <c r="E12" s="180">
        <v>1165.840745</v>
      </c>
      <c r="F12" s="19">
        <v>195.8381</v>
      </c>
      <c r="G12" s="19">
        <v>368.02818356000006</v>
      </c>
      <c r="H12" s="18">
        <v>384.70194600000002</v>
      </c>
      <c r="I12" s="180">
        <v>385.561373</v>
      </c>
      <c r="J12" s="111" t="s">
        <v>26</v>
      </c>
    </row>
    <row r="13" spans="1:13" ht="16.5" thickBot="1">
      <c r="A13" s="106" t="s">
        <v>21</v>
      </c>
      <c r="B13" s="17">
        <v>1764.269638</v>
      </c>
      <c r="C13" s="17">
        <v>1844.6770200000001</v>
      </c>
      <c r="D13" s="24">
        <v>2923.3625929999998</v>
      </c>
      <c r="E13" s="180">
        <v>3166.3290569999999</v>
      </c>
      <c r="F13" s="19">
        <v>33.58</v>
      </c>
      <c r="G13" s="19">
        <v>39.51</v>
      </c>
      <c r="H13" s="18">
        <v>36.957988</v>
      </c>
      <c r="I13" s="180">
        <v>40.292400000000001</v>
      </c>
      <c r="J13" s="111" t="s">
        <v>24</v>
      </c>
    </row>
    <row r="14" spans="1:13" ht="16.5" thickBot="1">
      <c r="A14" s="106" t="s">
        <v>27</v>
      </c>
      <c r="B14" s="17">
        <v>644935.46597000002</v>
      </c>
      <c r="C14" s="17">
        <v>683827.14428999997</v>
      </c>
      <c r="D14" s="24">
        <v>786521.83157200005</v>
      </c>
      <c r="E14" s="180">
        <v>792966.95665900002</v>
      </c>
      <c r="F14" s="19">
        <v>17342.184000000001</v>
      </c>
      <c r="G14" s="19">
        <v>20514.814328699998</v>
      </c>
      <c r="H14" s="18">
        <v>17495.755722000002</v>
      </c>
      <c r="I14" s="180">
        <v>17709.616837000001</v>
      </c>
      <c r="J14" s="111" t="s">
        <v>30</v>
      </c>
    </row>
    <row r="15" spans="1:13" ht="16.5" thickBot="1">
      <c r="A15" s="106" t="s">
        <v>31</v>
      </c>
      <c r="B15" s="17">
        <v>95560</v>
      </c>
      <c r="C15" s="17">
        <v>123050</v>
      </c>
      <c r="D15" s="24">
        <v>48363.451729</v>
      </c>
      <c r="E15" s="180">
        <v>34895.362079999999</v>
      </c>
      <c r="F15" s="19">
        <v>18343.495999999999</v>
      </c>
      <c r="G15" s="19">
        <v>11067.65</v>
      </c>
      <c r="H15" s="18">
        <v>10398.14243</v>
      </c>
      <c r="I15" s="180">
        <v>15162.4</v>
      </c>
      <c r="J15" s="111" t="s">
        <v>34</v>
      </c>
    </row>
    <row r="16" spans="1:13" ht="16.5" thickBot="1">
      <c r="A16" s="106" t="s">
        <v>35</v>
      </c>
      <c r="B16" s="17">
        <v>12377.358504</v>
      </c>
      <c r="C16" s="17">
        <v>15183.363832999999</v>
      </c>
      <c r="D16" s="24">
        <v>16361.274329</v>
      </c>
      <c r="E16" s="180">
        <v>20379.232553999998</v>
      </c>
      <c r="F16" s="19">
        <v>1108.1537560661052</v>
      </c>
      <c r="G16" s="19">
        <v>1359.3774193273707</v>
      </c>
      <c r="H16" s="18">
        <v>3370.9912920000002</v>
      </c>
      <c r="I16" s="180">
        <v>4195.0819289999999</v>
      </c>
      <c r="J16" s="111" t="s">
        <v>169</v>
      </c>
    </row>
    <row r="17" spans="1:14" ht="16.5" thickBot="1">
      <c r="A17" s="108" t="s">
        <v>76</v>
      </c>
      <c r="B17" s="17">
        <v>1434.651503</v>
      </c>
      <c r="C17" s="17">
        <v>1535.2856690000001</v>
      </c>
      <c r="D17" s="24">
        <v>1553.3866250000001</v>
      </c>
      <c r="E17" s="180">
        <v>1626.302864</v>
      </c>
      <c r="F17" s="19">
        <v>902.62278481012663</v>
      </c>
      <c r="G17" s="19">
        <v>965.93759748206833</v>
      </c>
      <c r="H17" s="18">
        <v>821.43495099999996</v>
      </c>
      <c r="I17" s="180">
        <v>859.99300900000003</v>
      </c>
      <c r="J17" s="111" t="s">
        <v>41</v>
      </c>
    </row>
    <row r="18" spans="1:14" ht="16.5" thickBot="1">
      <c r="A18" s="106" t="s">
        <v>42</v>
      </c>
      <c r="B18" s="17">
        <v>166600</v>
      </c>
      <c r="C18" s="17">
        <v>193160</v>
      </c>
      <c r="D18" s="24">
        <v>215489.48180099999</v>
      </c>
      <c r="E18" s="180">
        <v>225232.37360399999</v>
      </c>
      <c r="F18" s="19">
        <v>6454.6340101522846</v>
      </c>
      <c r="G18" s="19">
        <v>6347.6949999999997</v>
      </c>
      <c r="H18" s="18">
        <v>5345.8019020000002</v>
      </c>
      <c r="I18" s="180">
        <v>7416.8446700000004</v>
      </c>
      <c r="J18" s="111" t="s">
        <v>44</v>
      </c>
    </row>
    <row r="19" spans="1:14" ht="16.5" thickBot="1">
      <c r="A19" s="106" t="s">
        <v>45</v>
      </c>
      <c r="B19" s="17">
        <v>65940</v>
      </c>
      <c r="C19" s="17">
        <v>70780</v>
      </c>
      <c r="D19" s="24">
        <v>79151.3</v>
      </c>
      <c r="E19" s="180">
        <v>76331.518668000004</v>
      </c>
      <c r="F19" s="19">
        <v>1479.8700000000001</v>
      </c>
      <c r="G19" s="19">
        <v>1617.9099999999999</v>
      </c>
      <c r="H19" s="18">
        <v>1678.8200000000002</v>
      </c>
      <c r="I19" s="180">
        <v>1781.75</v>
      </c>
      <c r="J19" s="111" t="s">
        <v>47</v>
      </c>
    </row>
    <row r="20" spans="1:14" ht="16.5" thickBot="1">
      <c r="A20" s="106" t="s">
        <v>48</v>
      </c>
      <c r="B20" s="17">
        <v>13425.7</v>
      </c>
      <c r="C20" s="17">
        <v>14498.1</v>
      </c>
      <c r="D20" s="24">
        <v>16276.6</v>
      </c>
      <c r="E20" s="180">
        <v>17058.7</v>
      </c>
      <c r="F20" s="19">
        <v>413.5</v>
      </c>
      <c r="G20" s="19">
        <v>390</v>
      </c>
      <c r="H20" s="18">
        <v>119.79</v>
      </c>
      <c r="I20" s="180">
        <v>120.45</v>
      </c>
      <c r="J20" s="111" t="s">
        <v>50</v>
      </c>
    </row>
    <row r="21" spans="1:14" ht="16.5" thickBot="1">
      <c r="A21" s="106" t="s">
        <v>51</v>
      </c>
      <c r="B21" s="24">
        <v>151732.14285714284</v>
      </c>
      <c r="C21" s="24">
        <v>166930</v>
      </c>
      <c r="D21" s="24">
        <v>191362.08791199999</v>
      </c>
      <c r="E21" s="180">
        <v>183466.20879100001</v>
      </c>
      <c r="F21" s="19">
        <v>279.12087912087907</v>
      </c>
      <c r="G21" s="19">
        <v>310.16483516483515</v>
      </c>
      <c r="H21" s="18">
        <v>335.71428600000002</v>
      </c>
      <c r="I21" s="180">
        <v>121.3</v>
      </c>
      <c r="J21" s="111" t="s">
        <v>53</v>
      </c>
    </row>
    <row r="22" spans="1:14" ht="16.5" thickBot="1">
      <c r="A22" s="106" t="s">
        <v>54</v>
      </c>
      <c r="B22" s="17">
        <v>109406.51927999999</v>
      </c>
      <c r="C22" s="17">
        <v>119534.02115</v>
      </c>
      <c r="D22" s="24">
        <v>140665.47588099999</v>
      </c>
      <c r="E22" s="180">
        <v>134623.592787</v>
      </c>
      <c r="F22" s="19">
        <v>856.71740569159488</v>
      </c>
      <c r="G22" s="19">
        <v>904.38509726343557</v>
      </c>
      <c r="H22" s="18">
        <v>617.80851900000005</v>
      </c>
      <c r="I22" s="180">
        <v>607.78281400000003</v>
      </c>
      <c r="J22" s="111" t="s">
        <v>56</v>
      </c>
    </row>
    <row r="23" spans="1:14" ht="16.5" thickBot="1">
      <c r="A23" s="106" t="s">
        <v>57</v>
      </c>
      <c r="B23" s="17">
        <v>51240</v>
      </c>
      <c r="C23" s="17">
        <v>53390</v>
      </c>
      <c r="D23" s="24">
        <v>54961.275741999998</v>
      </c>
      <c r="E23" s="180">
        <v>53367.042271999999</v>
      </c>
      <c r="F23" s="19">
        <v>2242</v>
      </c>
      <c r="G23" s="19">
        <v>1830</v>
      </c>
      <c r="H23" s="180">
        <v>1778.492596</v>
      </c>
      <c r="I23" s="180">
        <v>2824.4</v>
      </c>
      <c r="J23" s="111" t="s">
        <v>59</v>
      </c>
    </row>
    <row r="24" spans="1:14" ht="16.5" thickBot="1">
      <c r="A24" s="106" t="s">
        <v>60</v>
      </c>
      <c r="B24" s="17">
        <v>26220</v>
      </c>
      <c r="C24" s="17">
        <v>38120</v>
      </c>
      <c r="D24" s="24">
        <v>34736.506999999998</v>
      </c>
      <c r="E24" s="180">
        <v>32600.102481000002</v>
      </c>
      <c r="F24" s="19">
        <v>744.8</v>
      </c>
      <c r="G24" s="19">
        <v>820.3950000000001</v>
      </c>
      <c r="H24" s="18">
        <v>276.40842500000002</v>
      </c>
      <c r="I24" s="180">
        <v>267.09500200000002</v>
      </c>
      <c r="J24" s="111" t="s">
        <v>62</v>
      </c>
    </row>
    <row r="25" spans="1:14" ht="16.5" thickBot="1">
      <c r="A25" s="106" t="s">
        <v>63</v>
      </c>
      <c r="B25" s="17">
        <v>332930</v>
      </c>
      <c r="C25" s="17">
        <v>235370</v>
      </c>
      <c r="D25" s="24">
        <v>308499.29600000003</v>
      </c>
      <c r="E25" s="180">
        <v>317359.29318799998</v>
      </c>
      <c r="F25" s="19">
        <v>35857.157200000001</v>
      </c>
      <c r="G25" s="19">
        <v>22411.89</v>
      </c>
      <c r="H25" s="18">
        <v>34861.567999999999</v>
      </c>
      <c r="I25" s="180">
        <v>35063.634375000001</v>
      </c>
      <c r="J25" s="111" t="s">
        <v>65</v>
      </c>
    </row>
    <row r="26" spans="1:14" ht="16.5" thickBot="1">
      <c r="A26" s="106" t="s">
        <v>66</v>
      </c>
      <c r="B26" s="17">
        <v>103606.57489614389</v>
      </c>
      <c r="C26" s="17">
        <v>109823.7</v>
      </c>
      <c r="D26" s="24">
        <v>118096.19693999999</v>
      </c>
      <c r="E26" s="180">
        <v>119700.62294299999</v>
      </c>
      <c r="F26" s="19">
        <v>15540.986234421584</v>
      </c>
      <c r="G26" s="19">
        <v>14277.081</v>
      </c>
      <c r="H26" s="18">
        <v>14427.50078</v>
      </c>
      <c r="I26" s="180">
        <v>14160</v>
      </c>
      <c r="J26" s="111" t="s">
        <v>68</v>
      </c>
    </row>
    <row r="27" spans="1:14" ht="16.5" thickBot="1">
      <c r="A27" s="106" t="s">
        <v>69</v>
      </c>
      <c r="B27" s="17">
        <v>4730</v>
      </c>
      <c r="C27" s="17">
        <v>4970</v>
      </c>
      <c r="D27" s="24">
        <v>7049.1697720000002</v>
      </c>
      <c r="E27" s="180">
        <v>7593.745551</v>
      </c>
      <c r="F27" s="19">
        <v>1410.4759662168628</v>
      </c>
      <c r="G27" s="19">
        <v>1143.1000000000001</v>
      </c>
      <c r="H27" s="18">
        <v>1412.401157</v>
      </c>
      <c r="I27" s="180">
        <v>1421.284224</v>
      </c>
      <c r="J27" s="111" t="s">
        <v>72</v>
      </c>
    </row>
    <row r="28" spans="1:14" ht="16.5" thickBot="1">
      <c r="A28" s="106" t="s">
        <v>77</v>
      </c>
      <c r="B28" s="25">
        <v>24841.034113999998</v>
      </c>
      <c r="C28" s="25">
        <v>27956.766884000001</v>
      </c>
      <c r="D28" s="24">
        <v>22902.919954000001</v>
      </c>
      <c r="E28" s="218">
        <v>24935.391639000001</v>
      </c>
      <c r="F28" s="20">
        <v>4629.9358990934743</v>
      </c>
      <c r="G28" s="20">
        <v>4473.0827014400002</v>
      </c>
      <c r="H28" s="18">
        <v>3772.5971673687009</v>
      </c>
      <c r="I28" s="180">
        <v>4674.596947</v>
      </c>
      <c r="J28" s="111" t="s">
        <v>78</v>
      </c>
    </row>
    <row r="29" spans="1:14" ht="16.5" thickBot="1">
      <c r="A29" s="109" t="s">
        <v>145</v>
      </c>
      <c r="B29" s="110">
        <v>2437700.70243689</v>
      </c>
      <c r="C29" s="110">
        <v>2527078.3862053533</v>
      </c>
      <c r="D29" s="110">
        <v>2789184.8230310008</v>
      </c>
      <c r="E29" s="110">
        <v>2760643.0419160002</v>
      </c>
      <c r="F29" s="110">
        <v>135773.64959732813</v>
      </c>
      <c r="G29" s="110">
        <v>118324.18175728874</v>
      </c>
      <c r="H29" s="110">
        <v>127035.64409136871</v>
      </c>
      <c r="I29" s="110">
        <v>141400.866553</v>
      </c>
      <c r="J29" s="109" t="s">
        <v>140</v>
      </c>
    </row>
    <row r="30" spans="1:14" ht="16.5" thickBot="1">
      <c r="A30" s="109" t="s">
        <v>133</v>
      </c>
      <c r="B30" s="110">
        <v>75309569.092700005</v>
      </c>
      <c r="C30" s="110">
        <v>79928375.429710001</v>
      </c>
      <c r="D30" s="110">
        <v>85507214.304440007</v>
      </c>
      <c r="E30" s="110">
        <v>86834373.850306004</v>
      </c>
      <c r="F30" s="110">
        <v>3012382.7637080001</v>
      </c>
      <c r="G30" s="110">
        <v>3197135.0171884</v>
      </c>
      <c r="H30" s="110">
        <v>3378440.7357890001</v>
      </c>
      <c r="I30" s="110">
        <v>3504410.955906</v>
      </c>
      <c r="J30" s="109" t="s">
        <v>136</v>
      </c>
      <c r="N30" s="75"/>
    </row>
    <row r="33" spans="2:7">
      <c r="B33" s="75"/>
    </row>
    <row r="37" spans="2:7">
      <c r="E37" s="219"/>
    </row>
    <row r="38" spans="2:7">
      <c r="G38" s="219"/>
    </row>
    <row r="40" spans="2:7">
      <c r="E40" s="219"/>
    </row>
    <row r="41" spans="2:7">
      <c r="E41" s="219"/>
    </row>
  </sheetData>
  <mergeCells count="7">
    <mergeCell ref="A4:A6"/>
    <mergeCell ref="J4:J6"/>
    <mergeCell ref="A1:G1"/>
    <mergeCell ref="B5:E5"/>
    <mergeCell ref="B4:E4"/>
    <mergeCell ref="F5:I5"/>
    <mergeCell ref="F4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rightToLeft="1" workbookViewId="0">
      <selection activeCell="D12" sqref="D12"/>
    </sheetView>
  </sheetViews>
  <sheetFormatPr defaultRowHeight="15"/>
  <cols>
    <col min="1" max="1" width="17.140625" customWidth="1"/>
    <col min="2" max="3" width="18.140625" customWidth="1"/>
    <col min="4" max="4" width="18.140625" style="114" customWidth="1"/>
    <col min="5" max="6" width="18.140625" customWidth="1"/>
    <col min="7" max="7" width="18.140625" style="114" customWidth="1"/>
    <col min="8" max="8" width="22.28515625" customWidth="1"/>
  </cols>
  <sheetData>
    <row r="1" spans="1:11" s="4" customFormat="1" ht="20.25" customHeight="1">
      <c r="A1" s="260" t="s">
        <v>209</v>
      </c>
      <c r="B1" s="260"/>
      <c r="C1" s="260"/>
      <c r="D1" s="260"/>
      <c r="E1" s="260"/>
      <c r="F1" s="7"/>
      <c r="G1" s="7"/>
      <c r="H1" s="7"/>
      <c r="I1" s="7"/>
    </row>
    <row r="2" spans="1:11" s="4" customFormat="1" ht="15.75" customHeight="1">
      <c r="B2" s="256" t="s">
        <v>191</v>
      </c>
      <c r="C2" s="256"/>
      <c r="D2" s="256"/>
      <c r="E2" s="256"/>
      <c r="F2" s="256"/>
      <c r="G2" s="256"/>
      <c r="H2" s="256"/>
      <c r="I2" s="3"/>
      <c r="J2" s="3"/>
      <c r="K2" s="3"/>
    </row>
    <row r="3" spans="1:11" s="4" customFormat="1" ht="16.5" thickBot="1">
      <c r="A3" s="15" t="s">
        <v>207</v>
      </c>
      <c r="B3" s="7"/>
      <c r="C3" s="7"/>
      <c r="D3" s="7"/>
      <c r="E3" s="27"/>
      <c r="F3" s="3"/>
      <c r="G3" s="3"/>
      <c r="H3" s="14" t="s">
        <v>116</v>
      </c>
      <c r="J3" s="27"/>
    </row>
    <row r="4" spans="1:11" s="4" customFormat="1" ht="15.75">
      <c r="A4" s="322" t="s">
        <v>0</v>
      </c>
      <c r="B4" s="331" t="s">
        <v>210</v>
      </c>
      <c r="C4" s="332"/>
      <c r="D4" s="332"/>
      <c r="E4" s="331" t="s">
        <v>208</v>
      </c>
      <c r="F4" s="332"/>
      <c r="G4" s="333"/>
      <c r="H4" s="337" t="s">
        <v>3</v>
      </c>
    </row>
    <row r="5" spans="1:11" s="4" customFormat="1" ht="16.5" thickBot="1">
      <c r="A5" s="323"/>
      <c r="B5" s="328" t="s">
        <v>117</v>
      </c>
      <c r="C5" s="329"/>
      <c r="D5" s="329"/>
      <c r="E5" s="328" t="s">
        <v>118</v>
      </c>
      <c r="F5" s="329"/>
      <c r="G5" s="330"/>
      <c r="H5" s="338"/>
    </row>
    <row r="6" spans="1:11" s="4" customFormat="1" ht="16.5" thickBot="1">
      <c r="A6" s="324"/>
      <c r="B6" s="105">
        <v>2017</v>
      </c>
      <c r="C6" s="105">
        <v>2018</v>
      </c>
      <c r="D6" s="229">
        <v>2019</v>
      </c>
      <c r="E6" s="225">
        <v>2017</v>
      </c>
      <c r="F6" s="225">
        <v>2018</v>
      </c>
      <c r="G6" s="214">
        <v>2019</v>
      </c>
      <c r="H6" s="327"/>
    </row>
    <row r="7" spans="1:11" s="4" customFormat="1" ht="16.5" thickBot="1">
      <c r="A7" s="106" t="s">
        <v>5</v>
      </c>
      <c r="B7" s="47">
        <f>'ناتج محلي اجمالي وزراعي ج6'!C7/'السكان ح 2'!B6*1000</f>
        <v>4098.6387724216884</v>
      </c>
      <c r="C7" s="182">
        <f>'ناتج محلي اجمالي وزراعي ج6'!D7/'السكان ح 2'!C6*1000</f>
        <v>4164.5546964788055</v>
      </c>
      <c r="D7" s="182">
        <f>'ناتج محلي اجمالي وزراعي ج6'!E7/'السكان ح 2'!D6*1000</f>
        <v>4216.6777431305663</v>
      </c>
      <c r="E7" s="18">
        <f>'ناتج محلي اجمالي وزراعي ج6'!G7/'السكان ح 2'!B6*1000</f>
        <v>231.05139509925763</v>
      </c>
      <c r="F7" s="180">
        <f>'ناتج محلي اجمالي وزراعي ج6'!H7/'السكان ح 2'!C6*1000</f>
        <v>201.51952556019015</v>
      </c>
      <c r="G7" s="180">
        <f>'ناتج محلي اجمالي وزراعي ج6'!I7/'السكان ح 2'!D6*1000</f>
        <v>207.73574000379006</v>
      </c>
      <c r="H7" s="111" t="s">
        <v>8</v>
      </c>
    </row>
    <row r="8" spans="1:11" s="4" customFormat="1" ht="16.5" thickBot="1">
      <c r="A8" s="106" t="s">
        <v>9</v>
      </c>
      <c r="B8" s="47">
        <f>'ناتج محلي اجمالي وزراعي ج6'!C8/'السكان ح 2'!B7*1000</f>
        <v>40699.472331914898</v>
      </c>
      <c r="C8" s="47">
        <f>'ناتج محلي اجمالي وزراعي ج6'!D8/'السكان ح 2'!C7*1000</f>
        <v>43839.356349144458</v>
      </c>
      <c r="D8" s="182">
        <f>'ناتج محلي اجمالي وزراعي ج6'!E8/'السكان ح 2'!D7*1000</f>
        <v>43101.245311431783</v>
      </c>
      <c r="E8" s="18">
        <f>'ناتج محلي اجمالي وزراعي ج6'!G8/'السكان ح 2'!B7*1000</f>
        <v>310.5622141686768</v>
      </c>
      <c r="F8" s="18">
        <f>'ناتج محلي اجمالي وزراعي ج6'!H8/'السكان ح 2'!C7*1000</f>
        <v>315.09053397486161</v>
      </c>
      <c r="G8" s="180">
        <f>'ناتج محلي اجمالي وزراعي ج6'!I8/'السكان ح 2'!D7*1000</f>
        <v>315.00121481936344</v>
      </c>
      <c r="H8" s="111" t="s">
        <v>170</v>
      </c>
    </row>
    <row r="9" spans="1:11" s="4" customFormat="1" ht="16.5" thickBot="1">
      <c r="A9" s="106" t="s">
        <v>12</v>
      </c>
      <c r="B9" s="47">
        <f>'ناتج محلي اجمالي وزراعي ج6'!C9/'السكان ح 2'!B8*1000</f>
        <v>23708.664345637582</v>
      </c>
      <c r="C9" s="47">
        <f>'ناتج محلي اجمالي وزراعي ج6'!D9/'السكان ح 2'!C8*1000</f>
        <v>23991.073623122658</v>
      </c>
      <c r="D9" s="182">
        <f>'ناتج محلي اجمالي وزراعي ج6'!E9/'السكان ح 2'!D8*1000</f>
        <v>23506.440675807436</v>
      </c>
      <c r="E9" s="18">
        <f>'ناتج محلي اجمالي وزراعي ج6'!G9/'السكان ح 2'!B8*1000</f>
        <v>77.004220144136085</v>
      </c>
      <c r="F9" s="18">
        <f>'ناتج محلي اجمالي وزراعي ج6'!H9/'السكان ح 2'!C8*1000</f>
        <v>69.382889682236765</v>
      </c>
      <c r="G9" s="180">
        <f>'ناتج محلي اجمالي وزراعي ج6'!I9/'السكان ح 2'!D8*1000</f>
        <v>71.436434491163922</v>
      </c>
      <c r="H9" s="111" t="s">
        <v>14</v>
      </c>
    </row>
    <row r="10" spans="1:11" s="4" customFormat="1" ht="16.5" thickBot="1">
      <c r="A10" s="106" t="s">
        <v>15</v>
      </c>
      <c r="B10" s="47">
        <f>'ناتج محلي اجمالي وزراعي ج6'!C10/'السكان ح 2'!B9*1000</f>
        <v>3464.8742411101475</v>
      </c>
      <c r="C10" s="47">
        <f>'ناتج محلي اجمالي وزراعي ج6'!D10/'السكان ح 2'!C9*1000</f>
        <v>3096.6764782269929</v>
      </c>
      <c r="D10" s="182">
        <f>'ناتج محلي اجمالي وزراعي ج6'!E10/'السكان ح 2'!D9*1000</f>
        <v>3327.8670546692701</v>
      </c>
      <c r="E10" s="18">
        <f>'ناتج محلي اجمالي وزراعي ج6'!G10/'السكان ح 2'!B9*1000</f>
        <v>311.83868169991325</v>
      </c>
      <c r="F10" s="18">
        <f>'ناتج محلي اجمالي وزراعي ج6'!H10/'السكان ح 2'!C9*1000</f>
        <v>338.5192549562808</v>
      </c>
      <c r="G10" s="180">
        <f>'ناتج محلي اجمالي وزراعي ج6'!I10/'السكان ح 2'!D9*1000</f>
        <v>335.40243110061715</v>
      </c>
      <c r="H10" s="111" t="s">
        <v>17</v>
      </c>
    </row>
    <row r="11" spans="1:11" s="4" customFormat="1" ht="16.5" thickBot="1">
      <c r="A11" s="106" t="s">
        <v>18</v>
      </c>
      <c r="B11" s="47">
        <f>'ناتج محلي اجمالي وزراعي ج6'!C11/'السكان ح 2'!B10*1000</f>
        <v>4016.5576503524198</v>
      </c>
      <c r="C11" s="47">
        <f>'ناتج محلي اجمالي وزراعي ج6'!D11/'السكان ح 2'!C10*1000</f>
        <v>4801.0093896713615</v>
      </c>
      <c r="D11" s="182">
        <f>'ناتج محلي اجمالي وزراعي ج6'!E11/'السكان ح 2'!D10*1000</f>
        <v>3980.4154213720926</v>
      </c>
      <c r="E11" s="18">
        <f>'ناتج محلي اجمالي وزراعي ج6'!G11/'السكان ح 2'!B10*1000</f>
        <v>492.91887761920106</v>
      </c>
      <c r="F11" s="18">
        <f>'ناتج محلي اجمالي وزراعي ج6'!H11/'السكان ح 2'!C10*1000</f>
        <v>487.54788732394366</v>
      </c>
      <c r="G11" s="180">
        <f>'ناتج محلي اجمالي وزراعي ج6'!I11/'السكان ح 2'!D10*1000</f>
        <v>588.16279069767438</v>
      </c>
      <c r="H11" s="111" t="s">
        <v>20</v>
      </c>
    </row>
    <row r="12" spans="1:11" s="4" customFormat="1" ht="16.5" thickBot="1">
      <c r="A12" s="107" t="s">
        <v>132</v>
      </c>
      <c r="B12" s="47">
        <f>'ناتج محلي اجمالي وزراعي ج6'!C12/'السكان ح 2'!B11*1000</f>
        <v>1307.0576045074124</v>
      </c>
      <c r="C12" s="47">
        <f>'ناتج محلي اجمالي وزراعي ج6'!D12/'السكان ح 2'!C11*1000</f>
        <v>1415.9551639870144</v>
      </c>
      <c r="D12" s="182">
        <f>'ناتج محلي اجمالي وزراعي ج6'!E12/'السكان ح 2'!D11*1000</f>
        <v>1369.9656227967096</v>
      </c>
      <c r="E12" s="18">
        <f>'ناتج محلي اجمالي وزراعي ج6'!G12/'السكان ح 2'!B11*1000</f>
        <v>444.39958553252023</v>
      </c>
      <c r="F12" s="18">
        <f>'ناتج محلي اجمالي وزراعي ج6'!H12/'السكان ح 2'!C11*1000</f>
        <v>462.20326508250412</v>
      </c>
      <c r="G12" s="180">
        <f>'ناتج محلي اجمالي وزراعي ج6'!I12/'السكان ح 2'!D11*1000</f>
        <v>453.06859341950644</v>
      </c>
      <c r="H12" s="111" t="s">
        <v>26</v>
      </c>
    </row>
    <row r="13" spans="1:11" s="4" customFormat="1" ht="16.5" thickBot="1">
      <c r="A13" s="106" t="s">
        <v>21</v>
      </c>
      <c r="B13" s="47">
        <f>'ناتج محلي اجمالي وزراعي ج6'!C13/'السكان ح 2'!B12*1000</f>
        <v>1921.5385625000001</v>
      </c>
      <c r="C13" s="47">
        <f>'ناتج محلي اجمالي وزراعي ج6'!D13/'السكان ح 2'!C12*1000</f>
        <v>3048.599041630167</v>
      </c>
      <c r="D13" s="182">
        <f>'ناتج محلي اجمالي وزراعي ج6'!E13/'السكان ح 2'!D12*1000</f>
        <v>3250.8511878850099</v>
      </c>
      <c r="E13" s="18">
        <f>'ناتج محلي اجمالي وزراعي ج6'!G13/'السكان ح 2'!B12*1000</f>
        <v>41.15625</v>
      </c>
      <c r="F13" s="18">
        <f>'ناتج محلي اجمالي وزراعي ج6'!H13/'السكان ح 2'!C12*1000</f>
        <v>38.54126308764026</v>
      </c>
      <c r="G13" s="180">
        <f>'ناتج محلي اجمالي وزراعي ج6'!I13/'السكان ح 2'!D12*1000</f>
        <v>41.367967145790551</v>
      </c>
      <c r="H13" s="111" t="s">
        <v>24</v>
      </c>
    </row>
    <row r="14" spans="1:11" s="4" customFormat="1" ht="16.5" thickBot="1">
      <c r="A14" s="106" t="s">
        <v>27</v>
      </c>
      <c r="B14" s="47">
        <f>'ناتج محلي اجمالي وزراعي ج6'!C14/'السكان ح 2'!B13*1000</f>
        <v>20759.779729508195</v>
      </c>
      <c r="C14" s="47">
        <f>'ناتج محلي اجمالي وزراعي ج6'!D14/'السكان ح 2'!C13*1000</f>
        <v>23338.963458073096</v>
      </c>
      <c r="D14" s="182">
        <f>'ناتج محلي اجمالي وزراعي ج6'!E14/'السكان ح 2'!D13*1000</f>
        <v>23139.483400712012</v>
      </c>
      <c r="E14" s="18">
        <f>'ناتج محلي اجمالي وزراعي ج6'!G14/'السكان ح 2'!B13*1000</f>
        <v>622.7933918852458</v>
      </c>
      <c r="F14" s="18">
        <f>'ناتج محلي اجمالي وزراعي ج6'!H14/'السكان ح 2'!C13*1000</f>
        <v>519.16270734787804</v>
      </c>
      <c r="G14" s="180">
        <f>'ناتج محلي اجمالي وزراعي ج6'!I14/'السكان ح 2'!D13*1000</f>
        <v>516.78242251014035</v>
      </c>
      <c r="H14" s="111" t="s">
        <v>30</v>
      </c>
    </row>
    <row r="15" spans="1:11" s="4" customFormat="1" ht="16.5" thickBot="1">
      <c r="A15" s="106" t="s">
        <v>31</v>
      </c>
      <c r="B15" s="47">
        <f>'ناتج محلي اجمالي وزراعي ج6'!C15/'السكان ح 2'!B14*1000</f>
        <v>3017.207621792571</v>
      </c>
      <c r="C15" s="47">
        <f>'ناتج محلي اجمالي وزراعي ج6'!D15/'السكان ح 2'!C14*1000</f>
        <v>1151.9355453982648</v>
      </c>
      <c r="D15" s="182">
        <f>'ناتج محلي اجمالي وزراعي ج6'!E15/'السكان ح 2'!D14*1000</f>
        <v>800.72105863977777</v>
      </c>
      <c r="E15" s="18">
        <f>'ناتج محلي اجمالي وزراعي ج6'!G15/'السكان ح 2'!B14*1000</f>
        <v>271.38072275768019</v>
      </c>
      <c r="F15" s="18">
        <f>'ناتج محلي اجمالي وزراعي ج6'!H15/'السكان ح 2'!C14*1000</f>
        <v>247.66614960297738</v>
      </c>
      <c r="G15" s="180">
        <f>'ناتج محلي اجمالي وزراعي ج6'!I15/'السكان ح 2'!D14*1000</f>
        <v>347.92167943940603</v>
      </c>
      <c r="H15" s="111" t="s">
        <v>34</v>
      </c>
    </row>
    <row r="16" spans="1:11" s="4" customFormat="1" ht="16.5" thickBot="1">
      <c r="A16" s="106" t="s">
        <v>35</v>
      </c>
      <c r="B16" s="47">
        <f>'ناتج محلي اجمالي وزراعي ج6'!C16/'السكان ح 2'!B15*1000</f>
        <v>831.05439698960038</v>
      </c>
      <c r="C16" s="47">
        <f>'ناتج محلي اجمالي وزراعي ج6'!D16/'السكان ح 2'!C15*1000</f>
        <v>967.762951146624</v>
      </c>
      <c r="D16" s="182">
        <f>'ناتج محلي اجمالي وزراعي ج6'!E16/'السكان ح 2'!D15*1000</f>
        <v>1193.862481195079</v>
      </c>
      <c r="E16" s="18">
        <f>'ناتج محلي اجمالي وزراعي ج6'!G16/'السكان ح 2'!B15*1000</f>
        <v>74.404894325526584</v>
      </c>
      <c r="F16" s="18">
        <f>'ناتج محلي اجمالي وزراعي ج6'!H16/'السكان ح 2'!C15*1000</f>
        <v>199.39281106320061</v>
      </c>
      <c r="G16" s="180">
        <f>'ناتج محلي اجمالي وزراعي ج6'!I16/'السكان ح 2'!D15*1000</f>
        <v>245.75758224956061</v>
      </c>
      <c r="H16" s="111" t="s">
        <v>169</v>
      </c>
    </row>
    <row r="17" spans="1:8" s="4" customFormat="1" ht="16.5" thickBot="1">
      <c r="A17" s="108" t="s">
        <v>76</v>
      </c>
      <c r="B17" s="47">
        <f>'ناتج محلي اجمالي وزراعي ج6'!C17/'السكان ح 2'!B16*1000</f>
        <v>104.15777944369064</v>
      </c>
      <c r="C17" s="47">
        <f>'ناتج محلي اجمالي وزراعي ج6'!D17/'السكان ح 2'!C16*1000</f>
        <v>103.50284418723315</v>
      </c>
      <c r="D17" s="182">
        <f>'ناتج محلي اجمالي وزراعي ج6'!E17/'السكان ح 2'!D16*1000</f>
        <v>105.31003457877355</v>
      </c>
      <c r="E17" s="18">
        <f>'ناتج محلي اجمالي وزراعي ج6'!G17/'السكان ح 2'!B16*1000</f>
        <v>65.531723031347923</v>
      </c>
      <c r="F17" s="18">
        <f>'ناتج محلي اجمالي وزراعي ج6'!H17/'السكان ح 2'!C16*1000</f>
        <v>54.732577437571599</v>
      </c>
      <c r="G17" s="180">
        <f>'ناتج محلي اجمالي وزراعي ج6'!I17/'السكان ح 2'!D16*1000</f>
        <v>55.68820883248074</v>
      </c>
      <c r="H17" s="111" t="s">
        <v>103</v>
      </c>
    </row>
    <row r="18" spans="1:8" s="4" customFormat="1" ht="16.5" thickBot="1">
      <c r="A18" s="106" t="s">
        <v>42</v>
      </c>
      <c r="B18" s="47">
        <f>'ناتج محلي اجمالي وزراعي ج6'!C18/'السكان ح 2'!B17*1000</f>
        <v>5200.9289619502069</v>
      </c>
      <c r="C18" s="47">
        <f>'ناتج محلي اجمالي وزراعي ج6'!D18/'السكان ح 2'!C17*1000</f>
        <v>5652.3047000879751</v>
      </c>
      <c r="D18" s="182">
        <f>'ناتج محلي اجمالي وزراعي ج6'!E18/'السكان ح 2'!D17*1000</f>
        <v>5756.3142599087923</v>
      </c>
      <c r="E18" s="18">
        <f>'ناتج محلي اجمالي وزراعي ج6'!G18/'السكان ح 2'!B17*1000</f>
        <v>170.91484141192026</v>
      </c>
      <c r="F18" s="18">
        <f>'ناتج محلي اجمالي وزراعي ج6'!H18/'السكان ح 2'!C17*1000</f>
        <v>140.22077070247806</v>
      </c>
      <c r="G18" s="180">
        <f>'ناتج محلي اجمالي وزراعي ج6'!I18/'السكان ح 2'!D17*1000</f>
        <v>189.55396177866015</v>
      </c>
      <c r="H18" s="111" t="s">
        <v>44</v>
      </c>
    </row>
    <row r="19" spans="1:8" s="4" customFormat="1" ht="16.5" thickBot="1">
      <c r="A19" s="106" t="s">
        <v>45</v>
      </c>
      <c r="B19" s="47">
        <f>'ناتج محلي اجمالي وزراعي ج6'!C19/'السكان ح 2'!B18*1000</f>
        <v>15521.929824561405</v>
      </c>
      <c r="C19" s="47">
        <f>'ناتج محلي اجمالي وزراعي ج6'!D19/'السكان ح 2'!C18*1000</f>
        <v>17206.804347826088</v>
      </c>
      <c r="D19" s="182">
        <f>'ناتج محلي اجمالي وزراعي ج6'!E19/'السكان ح 2'!D18*1000</f>
        <v>16593.808406086959</v>
      </c>
      <c r="E19" s="18">
        <f>'ناتج محلي اجمالي وزراعي ج6'!G19/'السكان ح 2'!B18*1000</f>
        <v>354.80482456140351</v>
      </c>
      <c r="F19" s="18">
        <f>'ناتج محلي اجمالي وزراعي ج6'!H19/'السكان ح 2'!C18*1000</f>
        <v>364.96086956521742</v>
      </c>
      <c r="G19" s="180">
        <f>'ناتج محلي اجمالي وزراعي ج6'!I19/'السكان ح 2'!D18*1000</f>
        <v>387.33695652173913</v>
      </c>
      <c r="H19" s="111" t="s">
        <v>47</v>
      </c>
    </row>
    <row r="20" spans="1:8" s="4" customFormat="1" ht="16.5" thickBot="1">
      <c r="A20" s="106" t="s">
        <v>48</v>
      </c>
      <c r="B20" s="47">
        <f>'ناتج محلي اجمالي وزراعي ج6'!C20/'السكان ح 2'!B19*1000</f>
        <v>3080.8641575229162</v>
      </c>
      <c r="C20" s="47">
        <f>'ناتج محلي اجمالي وزراعي ج6'!D20/'السكان ح 2'!C19*1000</f>
        <v>3353.2254651975591</v>
      </c>
      <c r="D20" s="182">
        <f>'ناتج محلي اجمالي وزراعي ج6'!E20/'السكان ح 2'!D19*1000</f>
        <v>3424.7540654487052</v>
      </c>
      <c r="E20" s="18">
        <f>'ناتج محلي اجمالي وزراعي ج6'!G20/'السكان ح 2'!B19*1000</f>
        <v>82.875481713737472</v>
      </c>
      <c r="F20" s="18">
        <f>'ناتج محلي اجمالي وزراعي ج6'!H20/'السكان ح 2'!C19*1000</f>
        <v>24.678549480605017</v>
      </c>
      <c r="G20" s="180">
        <f>'ناتج محلي اجمالي وزراعي ج6'!I20/'السكان ح 2'!D19*1000</f>
        <v>24.181891186508732</v>
      </c>
      <c r="H20" s="111" t="s">
        <v>50</v>
      </c>
    </row>
    <row r="21" spans="1:8" s="4" customFormat="1" ht="16.5" thickBot="1">
      <c r="A21" s="106" t="s">
        <v>51</v>
      </c>
      <c r="B21" s="47">
        <f>'ناتج محلي اجمالي وزراعي ج6'!C21/'السكان ح 2'!B20*1000</f>
        <v>65570.228845715712</v>
      </c>
      <c r="C21" s="47">
        <f>'ناتج محلي اجمالي وزراعي ج6'!D21/'السكان ح 2'!C20*1000</f>
        <v>70385.14921628595</v>
      </c>
      <c r="D21" s="182">
        <f>'ناتج محلي اجمالي وزراعي ج6'!E21/'السكان ح 2'!D20*1000</f>
        <v>66465.052249341665</v>
      </c>
      <c r="E21" s="18">
        <f>'ناتج محلي اجمالي وزراعي ج6'!G21/'السكان ح 2'!B20*1000</f>
        <v>121.83297922273968</v>
      </c>
      <c r="F21" s="18">
        <f>'ناتج محلي اجمالي وزراعي ج6'!H21/'السكان ح 2'!C20*1000</f>
        <v>123.4795270681573</v>
      </c>
      <c r="G21" s="180">
        <f>'ناتج محلي اجمالي وزراعي ج6'!I21/'السكان ح 2'!D20*1000</f>
        <v>43.94384606829373</v>
      </c>
      <c r="H21" s="111" t="s">
        <v>53</v>
      </c>
    </row>
    <row r="22" spans="1:8" s="4" customFormat="1" ht="16.5" thickBot="1">
      <c r="A22" s="106" t="s">
        <v>54</v>
      </c>
      <c r="B22" s="47">
        <f>'ناتج محلي اجمالي وزراعي ج6'!C22/'السكان ح 2'!B21*1000</f>
        <v>28872.951968599031</v>
      </c>
      <c r="C22" s="47">
        <f>'ناتج محلي اجمالي وزراعي ج6'!D22/'السكان ح 2'!C21*1000</f>
        <v>33278.480756910467</v>
      </c>
      <c r="D22" s="182">
        <f>'ناتج محلي اجمالي وزراعي ج6'!E22/'السكان ح 2'!D21*1000</f>
        <v>31999.903205847397</v>
      </c>
      <c r="E22" s="18">
        <f>'ناتج محلي اجمالي وزراعي ج6'!G22/'السكان ح 2'!B21*1000</f>
        <v>218.4505065853709</v>
      </c>
      <c r="F22" s="18">
        <f>'ناتج محلي اجمالي وزراعي ج6'!H22/'السكان ح 2'!C21*1000</f>
        <v>146.16044755992544</v>
      </c>
      <c r="G22" s="180">
        <f>'ناتج محلي اجمالي وزراعي ج6'!I22/'السكان ح 2'!D21*1000</f>
        <v>144.46941145709533</v>
      </c>
      <c r="H22" s="111" t="s">
        <v>56</v>
      </c>
    </row>
    <row r="23" spans="1:8" s="4" customFormat="1" ht="16.5" thickBot="1">
      <c r="A23" s="106" t="s">
        <v>57</v>
      </c>
      <c r="B23" s="47">
        <f>'ناتج محلي اجمالي وزراعي ج6'!C23/'السكان ح 2'!B22*1000</f>
        <v>8824.7933884297527</v>
      </c>
      <c r="C23" s="47">
        <f>'ناتج محلي اجمالي وزراعي ج6'!D23/'السكان ح 2'!C22*1000</f>
        <v>11450.265779583333</v>
      </c>
      <c r="D23" s="182">
        <f>'ناتج محلي اجمالي وزراعي ج6'!E23/'السكان ح 2'!D22*1000</f>
        <v>11118.133806666667</v>
      </c>
      <c r="E23" s="18">
        <f>'ناتج محلي اجمالي وزراعي ج6'!G23/'السكان ح 2'!B22*1000</f>
        <v>302.47933884297521</v>
      </c>
      <c r="F23" s="18">
        <f>'ناتج محلي اجمالي وزراعي ج6'!H23/'السكان ح 2'!C22*1000</f>
        <v>370.51929083333334</v>
      </c>
      <c r="G23" s="180">
        <f>'ناتج محلي اجمالي وزراعي ج6'!I23/'السكان ح 2'!D22*1000</f>
        <v>588.41666666666674</v>
      </c>
      <c r="H23" s="111" t="s">
        <v>59</v>
      </c>
    </row>
    <row r="24" spans="1:8" s="4" customFormat="1" ht="16.5" thickBot="1">
      <c r="A24" s="106" t="s">
        <v>60</v>
      </c>
      <c r="B24" s="47">
        <f>'ناتج محلي اجمالي وزراعي ج6'!C24/'السكان ح 2'!B23*1000</f>
        <v>5984.301412872841</v>
      </c>
      <c r="C24" s="47">
        <f>'ناتج محلي اجمالي وزراعي ج6'!D24/'السكان ح 2'!C23*1000</f>
        <v>5201.1916628222789</v>
      </c>
      <c r="D24" s="182">
        <f>'ناتج محلي اجمالي وزراعي ج6'!E24/'السكان ح 2'!D23*1000</f>
        <v>4810.4031992031869</v>
      </c>
      <c r="E24" s="18">
        <f>'ناتج محلي اجمالي وزراعي ج6'!G24/'السكان ح 2'!B23*1000</f>
        <v>128.79042386185245</v>
      </c>
      <c r="F24" s="18">
        <f>'ناتج محلي اجمالي وزراعي ج6'!H24/'السكان ح 2'!C23*1000</f>
        <v>41.387385198052222</v>
      </c>
      <c r="G24" s="180">
        <f>'ناتج محلي اجمالي وزراعي ج6'!I24/'السكان ح 2'!D23*1000</f>
        <v>39.411981997934191</v>
      </c>
      <c r="H24" s="111" t="s">
        <v>62</v>
      </c>
    </row>
    <row r="25" spans="1:8" s="4" customFormat="1" ht="16.5" thickBot="1">
      <c r="A25" s="106" t="s">
        <v>63</v>
      </c>
      <c r="B25" s="47">
        <f>'ناتج محلي اجمالي وزراعي ج6'!C25/'السكان ح 2'!B24*1000</f>
        <v>2444.6660227048474</v>
      </c>
      <c r="C25" s="47">
        <f>'ناتج محلي اجمالي وزراعي ج6'!D25/'السكان ح 2'!C24*1000</f>
        <v>3144.7110223137379</v>
      </c>
      <c r="D25" s="182">
        <f>'ناتج محلي اجمالي وزراعي ج6'!E25/'السكان ح 2'!D24*1000</f>
        <v>3171.5948271389025</v>
      </c>
      <c r="E25" s="18">
        <f>'ناتج محلي اجمالي وزراعي ج6'!G25/'السكان ح 2'!B24*1000</f>
        <v>232.78066868164396</v>
      </c>
      <c r="F25" s="18">
        <f>'ناتج محلي اجمالي وزراعي ج6'!H25/'السكان ح 2'!C24*1000</f>
        <v>355.36404317998796</v>
      </c>
      <c r="G25" s="180">
        <f>'ناتج محلي اجمالي وزراعي ج6'!I25/'السكان ح 2'!D24*1000</f>
        <v>350.41558193338199</v>
      </c>
      <c r="H25" s="111" t="s">
        <v>65</v>
      </c>
    </row>
    <row r="26" spans="1:8" s="4" customFormat="1" ht="16.5" thickBot="1">
      <c r="A26" s="106" t="s">
        <v>66</v>
      </c>
      <c r="B26" s="47">
        <f>'ناتج محلي اجمالي وزراعي ج6'!C26/'السكان ح 2'!B25*1000</f>
        <v>3072.8511471740348</v>
      </c>
      <c r="C26" s="47">
        <f>'ناتج محلي اجمالي وزراعي ج6'!D26/'السكان ح 2'!C25*1000</f>
        <v>3277.7969026069954</v>
      </c>
      <c r="D26" s="182">
        <f>'ناتج محلي اجمالي وزراعي ج6'!E26/'السكان ح 2'!D25*1000</f>
        <v>3281.986810237991</v>
      </c>
      <c r="E26" s="18">
        <f>'ناتج محلي اجمالي وزراعي ج6'!G26/'السكان ح 2'!B25*1000</f>
        <v>399.47064913262454</v>
      </c>
      <c r="F26" s="18">
        <f>'ناتج محلي اجمالي وزراعي ج6'!H26/'السكان ح 2'!C25*1000</f>
        <v>400.43979903155054</v>
      </c>
      <c r="G26" s="180">
        <f>'ناتج محلي اجمالي وزراعي ج6'!I26/'السكان ح 2'!D25*1000</f>
        <v>388.24303575345471</v>
      </c>
      <c r="H26" s="111" t="s">
        <v>68</v>
      </c>
    </row>
    <row r="27" spans="1:8" s="4" customFormat="1" ht="16.5" thickBot="1">
      <c r="A27" s="106" t="s">
        <v>69</v>
      </c>
      <c r="B27" s="47">
        <f>'ناتج محلي اجمالي وزراعي ج6'!C27/'السكان ح 2'!B26*1000</f>
        <v>1124.4343891402716</v>
      </c>
      <c r="C27" s="47">
        <f>'ناتج محلي اجمالي وزراعي ج6'!D27/'السكان ح 2'!C26*1000</f>
        <v>1600.8764688636004</v>
      </c>
      <c r="D27" s="182">
        <f>'ناتج محلي اجمالي وزراعي ج6'!E27/'السكان ح 2'!D26*1000</f>
        <v>1677.8050267344233</v>
      </c>
      <c r="E27" s="18">
        <f>'ناتج محلي اجمالي وزراعي ج6'!G27/'السكان ح 2'!B26*1000</f>
        <v>258.61990950226249</v>
      </c>
      <c r="F27" s="18">
        <f>'ناتج محلي اجمالي وزراعي ج6'!H27/'السكان ح 2'!C26*1000</f>
        <v>320.75830912999942</v>
      </c>
      <c r="G27" s="180">
        <f>'ناتج محلي اجمالي وزراعي ج6'!I27/'السكان ح 2'!D26*1000</f>
        <v>314.02656296950948</v>
      </c>
      <c r="H27" s="111" t="s">
        <v>72</v>
      </c>
    </row>
    <row r="28" spans="1:8" s="4" customFormat="1" ht="16.5" thickBot="1">
      <c r="A28" s="106" t="s">
        <v>77</v>
      </c>
      <c r="B28" s="47">
        <f>'ناتج محلي اجمالي وزراعي ج6'!C28/'السكان ح 2'!B27*1000</f>
        <v>989.6200666902655</v>
      </c>
      <c r="C28" s="47">
        <f>'ناتج محلي اجمالي وزراعي ج6'!D28/'السكان ح 2'!C27*1000</f>
        <v>803.64825067203969</v>
      </c>
      <c r="D28" s="182">
        <f>'ناتج محلي اجمالي وزراعي ج6'!E28/'السكان ح 2'!D27*1000</f>
        <v>834.82998759308452</v>
      </c>
      <c r="E28" s="18">
        <f>'ناتج محلي اجمالي وزراعي ج6'!G28/'السكان ح 2'!B27*1000</f>
        <v>158.3392106704425</v>
      </c>
      <c r="F28" s="18">
        <f>'ناتج محلي اجمالي وزراعي ج6'!H28/'السكان ح 2'!C27*1000</f>
        <v>132.3779291084077</v>
      </c>
      <c r="G28" s="180">
        <f>'ناتج محلي اجمالي وزراعي ج6'!I28/'السكان ح 2'!D27*1000</f>
        <v>156.50420766453959</v>
      </c>
      <c r="H28" s="111" t="s">
        <v>78</v>
      </c>
    </row>
    <row r="29" spans="1:8" s="4" customFormat="1" ht="16.5" thickBot="1">
      <c r="A29" s="109" t="s">
        <v>145</v>
      </c>
      <c r="B29" s="110">
        <f>'ناتج محلي اجمالي وزراعي ج6'!C29/'السكان ح 2'!B28*1000</f>
        <v>6122.286167225132</v>
      </c>
      <c r="C29" s="110">
        <f>'ناتج محلي اجمالي وزراعي ج6'!D29/'السكان ح 2'!C28*1000</f>
        <v>6671.3320393887725</v>
      </c>
      <c r="D29" s="110">
        <f>'ناتج محلي اجمالي وزراعي ج6'!E29/'السكان ح 2'!D28*1000</f>
        <v>6465.292325442716</v>
      </c>
      <c r="E29" s="110">
        <f>'ناتج محلي اجمالي وزراعي ج6'!G29/'السكان ح 2'!B28*1000</f>
        <v>286.66087493576248</v>
      </c>
      <c r="F29" s="110">
        <f>'ناتج محلي اجمالي وزراعي ج6'!H29/'السكان ح 2'!C28*1000</f>
        <v>303.85113082974692</v>
      </c>
      <c r="G29" s="110">
        <f>'ناتج محلي اجمالي وزراعي ج6'!I29/'السكان ح 2'!D28*1000</f>
        <v>331.15398240750801</v>
      </c>
      <c r="H29" s="109" t="s">
        <v>140</v>
      </c>
    </row>
    <row r="30" spans="1:8" s="4" customFormat="1" ht="16.5" thickBot="1">
      <c r="A30" s="109" t="s">
        <v>133</v>
      </c>
      <c r="B30" s="110">
        <f>'ناتج محلي اجمالي وزراعي ج6'!C30/'السكان ح 2'!B29*1000</f>
        <v>10614.150642161861</v>
      </c>
      <c r="C30" s="110">
        <f>'ناتج محلي اجمالي وزراعي ج6'!D30/'السكان ح 2'!C29*1000</f>
        <v>11262.886026944259</v>
      </c>
      <c r="D30" s="110">
        <f>'ناتج محلي اجمالي وزراعي ج6'!E30/'السكان ح 2'!D29*1000</f>
        <v>11257.50087049767</v>
      </c>
      <c r="E30" s="110">
        <f>'ناتج محلي اجمالي وزراعي ج6'!G30/'السكان ح 2'!B29*1000</f>
        <v>424.56602568647452</v>
      </c>
      <c r="F30" s="110">
        <f>'ناتج محلي اجمالي وزراعي ج6'!H30/'السكان ح 2'!C29*1000</f>
        <v>445.00330487320525</v>
      </c>
      <c r="G30" s="110">
        <f>'ناتج محلي اجمالي وزراعي ج6'!I30/'السكان ح 2'!D29*1000</f>
        <v>454.32364670128084</v>
      </c>
      <c r="H30" s="109" t="s">
        <v>136</v>
      </c>
    </row>
  </sheetData>
  <mergeCells count="8">
    <mergeCell ref="B2:H2"/>
    <mergeCell ref="A1:E1"/>
    <mergeCell ref="A4:A6"/>
    <mergeCell ref="H4:H6"/>
    <mergeCell ref="B4:D4"/>
    <mergeCell ref="B5:D5"/>
    <mergeCell ref="E4:G4"/>
    <mergeCell ref="E5:G5"/>
  </mergeCells>
  <phoneticPr fontId="57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8"/>
  <sheetViews>
    <sheetView rightToLeft="1" workbookViewId="0">
      <selection activeCell="E8" sqref="E8"/>
    </sheetView>
  </sheetViews>
  <sheetFormatPr defaultRowHeight="15"/>
  <cols>
    <col min="1" max="2" width="17.85546875" customWidth="1"/>
    <col min="3" max="3" width="15.28515625" customWidth="1"/>
    <col min="4" max="4" width="16.28515625" customWidth="1"/>
    <col min="5" max="5" width="16.28515625" style="114" customWidth="1"/>
    <col min="6" max="8" width="17.85546875" customWidth="1"/>
    <col min="9" max="9" width="17.85546875" style="114" customWidth="1"/>
    <col min="10" max="10" width="17.85546875" customWidth="1"/>
    <col min="11" max="11" width="12.28515625" customWidth="1"/>
    <col min="12" max="12" width="13.5703125" customWidth="1"/>
    <col min="13" max="13" width="13.140625" customWidth="1"/>
    <col min="14" max="14" width="14.5703125" customWidth="1"/>
    <col min="15" max="15" width="13.42578125" customWidth="1"/>
    <col min="18" max="18" width="10" customWidth="1"/>
  </cols>
  <sheetData>
    <row r="1" spans="1:16" s="27" customFormat="1" ht="18" customHeight="1">
      <c r="A1" s="260" t="s">
        <v>213</v>
      </c>
      <c r="B1" s="260"/>
      <c r="C1" s="260"/>
      <c r="D1" s="260"/>
      <c r="E1" s="224"/>
      <c r="F1" s="7"/>
      <c r="H1" s="3"/>
      <c r="I1" s="3"/>
      <c r="J1" s="3"/>
      <c r="M1" s="3"/>
    </row>
    <row r="2" spans="1:16" s="27" customFormat="1" ht="33" customHeight="1">
      <c r="A2" s="31"/>
      <c r="B2" s="31"/>
      <c r="D2" s="57"/>
      <c r="E2" s="57"/>
      <c r="F2" s="339" t="s">
        <v>183</v>
      </c>
      <c r="G2" s="339"/>
      <c r="H2" s="339"/>
      <c r="I2" s="339"/>
      <c r="J2" s="339"/>
      <c r="K2" s="57"/>
      <c r="M2" s="3"/>
    </row>
    <row r="3" spans="1:16" s="27" customFormat="1" ht="15.75" customHeight="1" thickBot="1">
      <c r="A3" s="340" t="s">
        <v>198</v>
      </c>
      <c r="B3" s="340"/>
      <c r="C3" s="340"/>
      <c r="D3" s="340"/>
      <c r="E3" s="340"/>
      <c r="F3" s="340"/>
      <c r="J3" s="15" t="s">
        <v>111</v>
      </c>
      <c r="K3" s="57"/>
    </row>
    <row r="4" spans="1:16" s="27" customFormat="1" ht="16.5" thickBot="1">
      <c r="A4" s="116" t="s">
        <v>0</v>
      </c>
      <c r="B4" s="341" t="s">
        <v>211</v>
      </c>
      <c r="C4" s="342"/>
      <c r="D4" s="342"/>
      <c r="E4" s="343"/>
      <c r="F4" s="341" t="s">
        <v>212</v>
      </c>
      <c r="G4" s="342"/>
      <c r="H4" s="342"/>
      <c r="I4" s="343"/>
      <c r="J4" s="116" t="s">
        <v>3</v>
      </c>
      <c r="K4" s="57"/>
    </row>
    <row r="5" spans="1:16" s="27" customFormat="1" ht="16.5" thickBot="1">
      <c r="A5" s="116"/>
      <c r="B5" s="116">
        <v>2016</v>
      </c>
      <c r="C5" s="116">
        <v>2017</v>
      </c>
      <c r="D5" s="116">
        <v>2018</v>
      </c>
      <c r="E5" s="116">
        <v>2019</v>
      </c>
      <c r="F5" s="116">
        <v>2016</v>
      </c>
      <c r="G5" s="116">
        <v>2017</v>
      </c>
      <c r="H5" s="116">
        <v>2018</v>
      </c>
      <c r="I5" s="116">
        <v>2019</v>
      </c>
      <c r="J5" s="116"/>
      <c r="K5" s="57"/>
    </row>
    <row r="6" spans="1:16" s="27" customFormat="1" ht="16.5" thickBot="1">
      <c r="A6" s="32" t="s">
        <v>5</v>
      </c>
      <c r="B6" s="47">
        <v>1568.4</v>
      </c>
      <c r="C6" s="47">
        <v>1600</v>
      </c>
      <c r="D6" s="182">
        <f>C6</f>
        <v>1600</v>
      </c>
      <c r="E6" s="182">
        <f>D6</f>
        <v>1600</v>
      </c>
      <c r="F6" s="19">
        <v>435.5</v>
      </c>
      <c r="G6" s="19">
        <v>505</v>
      </c>
      <c r="H6" s="19">
        <f>G6</f>
        <v>505</v>
      </c>
      <c r="I6" s="19">
        <f>H6</f>
        <v>505</v>
      </c>
      <c r="J6" s="30" t="s">
        <v>8</v>
      </c>
      <c r="K6" s="57"/>
    </row>
    <row r="7" spans="1:16" s="27" customFormat="1" ht="16.5" thickBot="1">
      <c r="A7" s="32" t="s">
        <v>9</v>
      </c>
      <c r="B7" s="47">
        <v>68597.871552853394</v>
      </c>
      <c r="C7" s="47">
        <v>68597.871552853394</v>
      </c>
      <c r="D7" s="182">
        <v>68597.871552853394</v>
      </c>
      <c r="E7" s="182">
        <v>68597.871552853394</v>
      </c>
      <c r="F7" s="19">
        <v>50.135423771272976</v>
      </c>
      <c r="G7" s="19">
        <v>55.520248933968702</v>
      </c>
      <c r="H7" s="19">
        <f>G7</f>
        <v>55.520248933968702</v>
      </c>
      <c r="I7" s="19">
        <f>H7</f>
        <v>55.520248933968702</v>
      </c>
      <c r="J7" s="30" t="s">
        <v>170</v>
      </c>
      <c r="K7" s="27" t="s">
        <v>165</v>
      </c>
    </row>
    <row r="8" spans="1:16" s="27" customFormat="1" ht="16.5" thickBot="1">
      <c r="A8" s="32" t="s">
        <v>12</v>
      </c>
      <c r="B8" s="47">
        <v>7548.1</v>
      </c>
      <c r="C8" s="47">
        <v>7432.4</v>
      </c>
      <c r="D8" s="182">
        <v>7432.4</v>
      </c>
      <c r="E8" s="182">
        <v>7432.4</v>
      </c>
      <c r="F8" s="19">
        <v>1.2</v>
      </c>
      <c r="G8" s="19">
        <v>1.2</v>
      </c>
      <c r="H8" s="19">
        <v>1.2</v>
      </c>
      <c r="I8" s="19">
        <v>2.2000000000000002</v>
      </c>
      <c r="J8" s="30" t="s">
        <v>14</v>
      </c>
      <c r="K8" s="27" t="s">
        <v>164</v>
      </c>
    </row>
    <row r="9" spans="1:16" s="27" customFormat="1" ht="16.5" thickBot="1">
      <c r="A9" s="32" t="s">
        <v>15</v>
      </c>
      <c r="B9" s="47">
        <v>7747.8347109999995</v>
      </c>
      <c r="C9" s="47">
        <v>7352.9595990000007</v>
      </c>
      <c r="D9" s="182">
        <v>6648.4288999999999</v>
      </c>
      <c r="E9" s="220">
        <v>7547.97</v>
      </c>
      <c r="F9" s="19">
        <v>540.45426673499992</v>
      </c>
      <c r="G9" s="19">
        <v>595.12769966399992</v>
      </c>
      <c r="H9" s="19">
        <v>560.46630000000005</v>
      </c>
      <c r="I9" s="19">
        <v>620.33000000000004</v>
      </c>
      <c r="J9" s="30" t="s">
        <v>17</v>
      </c>
    </row>
    <row r="10" spans="1:16" s="27" customFormat="1" ht="16.5" thickBot="1">
      <c r="A10" s="32" t="s">
        <v>18</v>
      </c>
      <c r="B10" s="47">
        <v>75731.938828000013</v>
      </c>
      <c r="C10" s="47">
        <v>75731.938828000013</v>
      </c>
      <c r="D10" s="182">
        <v>75731.938828000013</v>
      </c>
      <c r="E10" s="182">
        <f>0.43*'ناتج محلي اجمالي وزراعي ج6'!E11</f>
        <v>73597.881141169986</v>
      </c>
      <c r="F10" s="19" t="s">
        <v>101</v>
      </c>
      <c r="G10" s="19" t="s">
        <v>101</v>
      </c>
      <c r="H10" s="19" t="s">
        <v>101</v>
      </c>
      <c r="I10" s="19" t="s">
        <v>101</v>
      </c>
      <c r="J10" s="30" t="s">
        <v>20</v>
      </c>
    </row>
    <row r="11" spans="1:16" s="27" customFormat="1" ht="16.5" thickBot="1">
      <c r="A11" s="32" t="s">
        <v>21</v>
      </c>
      <c r="B11" s="47">
        <v>386.03039999999999</v>
      </c>
      <c r="C11" s="47">
        <v>386.03039999999999</v>
      </c>
      <c r="D11" s="182">
        <v>386.03039999999999</v>
      </c>
      <c r="E11" s="220">
        <f>0.28*'ناتج محلي اجمالي وزراعي ج6'!E13</f>
        <v>886.57213596000008</v>
      </c>
      <c r="F11" s="19">
        <v>12.4824</v>
      </c>
      <c r="G11" s="19">
        <v>12.4824</v>
      </c>
      <c r="H11" s="19">
        <v>12.4824</v>
      </c>
      <c r="I11" s="19">
        <v>12.99</v>
      </c>
      <c r="J11" s="30" t="s">
        <v>24</v>
      </c>
    </row>
    <row r="12" spans="1:16" s="64" customFormat="1" ht="16.5" thickBot="1">
      <c r="A12" s="159" t="s">
        <v>132</v>
      </c>
      <c r="B12" s="47">
        <v>128.88089499999998</v>
      </c>
      <c r="C12" s="47">
        <v>114.1605</v>
      </c>
      <c r="D12" s="182">
        <f>C12</f>
        <v>114.1605</v>
      </c>
      <c r="E12" s="182">
        <f>D12</f>
        <v>114.1605</v>
      </c>
      <c r="F12" s="19" t="s">
        <v>101</v>
      </c>
      <c r="G12" s="19" t="s">
        <v>101</v>
      </c>
      <c r="H12" s="19" t="s">
        <v>101</v>
      </c>
      <c r="I12" s="19" t="s">
        <v>101</v>
      </c>
      <c r="J12" s="157" t="s">
        <v>26</v>
      </c>
      <c r="K12" s="27"/>
      <c r="L12" s="27"/>
      <c r="M12" s="27"/>
      <c r="N12" s="27"/>
      <c r="O12" s="27"/>
      <c r="P12" s="27"/>
    </row>
    <row r="13" spans="1:16" s="27" customFormat="1" ht="16.5" thickBot="1">
      <c r="A13" s="32" t="s">
        <v>27</v>
      </c>
      <c r="B13" s="47">
        <v>204441.80195759999</v>
      </c>
      <c r="C13" s="47">
        <v>204441.80195759999</v>
      </c>
      <c r="D13" s="182">
        <v>204441.80195759999</v>
      </c>
      <c r="E13" s="182">
        <f>0.28*'ناتج محلي اجمالي وزراعي ج6'!E14</f>
        <v>222030.74786452003</v>
      </c>
      <c r="F13" s="19" t="s">
        <v>101</v>
      </c>
      <c r="G13" s="19" t="s">
        <v>101</v>
      </c>
      <c r="H13" s="19" t="s">
        <v>101</v>
      </c>
      <c r="I13" s="19" t="s">
        <v>101</v>
      </c>
      <c r="J13" s="30" t="s">
        <v>30</v>
      </c>
    </row>
    <row r="14" spans="1:16" s="27" customFormat="1" ht="16.5" thickBot="1">
      <c r="A14" s="32" t="s">
        <v>31</v>
      </c>
      <c r="B14" s="47">
        <v>35178</v>
      </c>
      <c r="C14" s="47">
        <v>33997</v>
      </c>
      <c r="D14" s="182">
        <v>33997</v>
      </c>
      <c r="E14" s="182">
        <v>33997</v>
      </c>
      <c r="F14" s="19">
        <v>4947.3320000000003</v>
      </c>
      <c r="G14" s="19">
        <v>2755.76</v>
      </c>
      <c r="H14" s="19">
        <f>G14</f>
        <v>2755.76</v>
      </c>
      <c r="I14" s="19">
        <f>H14</f>
        <v>2755.76</v>
      </c>
      <c r="J14" s="30" t="s">
        <v>34</v>
      </c>
    </row>
    <row r="15" spans="1:16" s="27" customFormat="1" ht="16.5" thickBot="1">
      <c r="A15" s="32" t="s">
        <v>35</v>
      </c>
      <c r="B15" s="47" t="s">
        <v>101</v>
      </c>
      <c r="C15" s="47">
        <v>171.61</v>
      </c>
      <c r="D15" s="182">
        <v>171.61</v>
      </c>
      <c r="E15" s="182">
        <v>171.61</v>
      </c>
      <c r="F15" s="19" t="s">
        <v>101</v>
      </c>
      <c r="G15" s="19" t="s">
        <v>101</v>
      </c>
      <c r="H15" s="19" t="s">
        <v>101</v>
      </c>
      <c r="I15" s="19" t="s">
        <v>101</v>
      </c>
      <c r="J15" s="30" t="s">
        <v>169</v>
      </c>
    </row>
    <row r="16" spans="1:16" s="27" customFormat="1" ht="16.5" thickBot="1">
      <c r="A16" s="16" t="s">
        <v>76</v>
      </c>
      <c r="B16" s="47" t="s">
        <v>101</v>
      </c>
      <c r="C16" s="182" t="s">
        <v>101</v>
      </c>
      <c r="D16" s="182" t="s">
        <v>101</v>
      </c>
      <c r="E16" s="182" t="s">
        <v>101</v>
      </c>
      <c r="F16" s="19" t="s">
        <v>101</v>
      </c>
      <c r="G16" s="19" t="s">
        <v>101</v>
      </c>
      <c r="H16" s="19" t="s">
        <v>101</v>
      </c>
      <c r="I16" s="19" t="s">
        <v>101</v>
      </c>
      <c r="J16" s="30" t="s">
        <v>103</v>
      </c>
    </row>
    <row r="17" spans="1:16" s="27" customFormat="1" ht="16.5" thickBot="1">
      <c r="A17" s="32" t="s">
        <v>42</v>
      </c>
      <c r="B17" s="47" t="s">
        <v>101</v>
      </c>
      <c r="C17" s="182" t="s">
        <v>101</v>
      </c>
      <c r="D17" s="182" t="s">
        <v>101</v>
      </c>
      <c r="E17" s="182" t="s">
        <v>101</v>
      </c>
      <c r="F17" s="19">
        <v>97.523653999999993</v>
      </c>
      <c r="G17" s="19">
        <v>141.37100000000001</v>
      </c>
      <c r="H17" s="19">
        <v>110.845393</v>
      </c>
      <c r="I17" s="19">
        <v>99.73</v>
      </c>
      <c r="J17" s="30" t="s">
        <v>44</v>
      </c>
    </row>
    <row r="18" spans="1:16" s="27" customFormat="1" ht="16.5" thickBot="1">
      <c r="A18" s="32" t="s">
        <v>45</v>
      </c>
      <c r="B18" s="47">
        <v>9408.1144343302985</v>
      </c>
      <c r="C18" s="47">
        <v>9027.6462938881668</v>
      </c>
      <c r="D18" s="182">
        <v>35085.94</v>
      </c>
      <c r="E18" s="220">
        <f>0.23*'ناتج محلي اجمالي وزراعي ج6'!E19</f>
        <v>17556.249293640001</v>
      </c>
      <c r="F18" s="19">
        <v>138.9076723016905</v>
      </c>
      <c r="G18" s="19">
        <v>134.2002600780234</v>
      </c>
      <c r="H18" s="19">
        <v>43.86</v>
      </c>
      <c r="I18" s="19">
        <v>51.5</v>
      </c>
      <c r="J18" s="30" t="s">
        <v>47</v>
      </c>
    </row>
    <row r="19" spans="1:16" s="27" customFormat="1" ht="16.5" thickBot="1">
      <c r="A19" s="32" t="s">
        <v>48</v>
      </c>
      <c r="B19" s="47" t="s">
        <v>101</v>
      </c>
      <c r="C19" s="182" t="s">
        <v>101</v>
      </c>
      <c r="D19" s="182" t="s">
        <v>101</v>
      </c>
      <c r="E19" s="182">
        <f>0.27*'ناتج محلي اجمالي وزراعي ج6'!E20</f>
        <v>4605.8490000000002</v>
      </c>
      <c r="F19" s="19" t="s">
        <v>101</v>
      </c>
      <c r="G19" s="19" t="s">
        <v>101</v>
      </c>
      <c r="H19" s="19" t="s">
        <v>101</v>
      </c>
      <c r="I19" s="19" t="s">
        <v>101</v>
      </c>
      <c r="J19" s="30" t="s">
        <v>50</v>
      </c>
    </row>
    <row r="20" spans="1:16" s="27" customFormat="1" ht="16.5" thickBot="1">
      <c r="A20" s="32" t="s">
        <v>51</v>
      </c>
      <c r="B20" s="47" t="s">
        <v>101</v>
      </c>
      <c r="C20" s="182" t="s">
        <v>101</v>
      </c>
      <c r="D20" s="182" t="s">
        <v>101</v>
      </c>
      <c r="E20" s="182" t="s">
        <v>101</v>
      </c>
      <c r="F20" s="19" t="s">
        <v>101</v>
      </c>
      <c r="G20" s="19" t="s">
        <v>101</v>
      </c>
      <c r="H20" s="19" t="s">
        <v>101</v>
      </c>
      <c r="I20" s="19" t="s">
        <v>101</v>
      </c>
      <c r="J20" s="30" t="s">
        <v>53</v>
      </c>
    </row>
    <row r="21" spans="1:16" s="27" customFormat="1" ht="16.5" thickBot="1">
      <c r="A21" s="32" t="s">
        <v>54</v>
      </c>
      <c r="B21" s="47">
        <v>26044.673527465253</v>
      </c>
      <c r="C21" s="47">
        <v>26044.673527465253</v>
      </c>
      <c r="D21" s="182">
        <v>26044.673527465253</v>
      </c>
      <c r="E21" s="182">
        <f>0.22*'ناتج محلي اجمالي وزراعي ج6'!E22</f>
        <v>29617.190413140001</v>
      </c>
      <c r="F21" s="19">
        <v>30</v>
      </c>
      <c r="G21" s="19">
        <v>30</v>
      </c>
      <c r="H21" s="19">
        <v>30</v>
      </c>
      <c r="I21" s="19">
        <v>31</v>
      </c>
      <c r="J21" s="30" t="s">
        <v>56</v>
      </c>
    </row>
    <row r="22" spans="1:16" s="27" customFormat="1" ht="16.5" thickBot="1">
      <c r="A22" s="32" t="s">
        <v>57</v>
      </c>
      <c r="B22" s="47">
        <v>4505</v>
      </c>
      <c r="C22" s="47">
        <v>3849.9</v>
      </c>
      <c r="D22" s="182"/>
      <c r="E22" s="182"/>
      <c r="F22" s="19">
        <v>44.92</v>
      </c>
      <c r="G22" s="19">
        <v>38.32</v>
      </c>
      <c r="H22" s="19">
        <f>G22</f>
        <v>38.32</v>
      </c>
      <c r="I22" s="19">
        <f>H22</f>
        <v>38.32</v>
      </c>
      <c r="J22" s="157" t="s">
        <v>59</v>
      </c>
    </row>
    <row r="23" spans="1:16" s="27" customFormat="1" ht="16.5" thickBot="1">
      <c r="A23" s="32" t="s">
        <v>60</v>
      </c>
      <c r="B23" s="47">
        <v>5200.8279842011807</v>
      </c>
      <c r="C23" s="47">
        <v>5200.8279842011807</v>
      </c>
      <c r="D23" s="182">
        <v>5200.8279842011807</v>
      </c>
      <c r="E23" s="182">
        <f>0.4*'ناتج محلي اجمالي وزراعي ج6'!E24</f>
        <v>13040.040992400001</v>
      </c>
      <c r="F23" s="19" t="s">
        <v>101</v>
      </c>
      <c r="G23" s="19" t="s">
        <v>101</v>
      </c>
      <c r="H23" s="19" t="s">
        <v>101</v>
      </c>
      <c r="I23" s="19" t="s">
        <v>101</v>
      </c>
      <c r="J23" s="30" t="s">
        <v>62</v>
      </c>
    </row>
    <row r="24" spans="1:16" s="64" customFormat="1" ht="16.5" thickBot="1">
      <c r="A24" s="32" t="s">
        <v>63</v>
      </c>
      <c r="B24" s="47">
        <v>39381.014565544952</v>
      </c>
      <c r="C24" s="47">
        <v>29829.4</v>
      </c>
      <c r="D24" s="182">
        <v>31390.400000000001</v>
      </c>
      <c r="E24" s="220">
        <f>0.18*'ناتج محلي اجمالي وزراعي ج6'!E25</f>
        <v>57124.672773839993</v>
      </c>
      <c r="F24" s="19">
        <v>1238.252</v>
      </c>
      <c r="G24" s="19">
        <v>341.02300000000002</v>
      </c>
      <c r="H24" s="19">
        <v>181.90423999999999</v>
      </c>
      <c r="I24" s="19">
        <v>201.39398</v>
      </c>
      <c r="J24" s="157" t="s">
        <v>65</v>
      </c>
      <c r="K24" s="27"/>
      <c r="L24" s="27"/>
      <c r="M24" s="27"/>
      <c r="N24" s="27"/>
      <c r="O24" s="27"/>
      <c r="P24" s="27"/>
    </row>
    <row r="25" spans="1:16" s="27" customFormat="1" ht="16.5" thickBot="1">
      <c r="A25" s="32" t="s">
        <v>66</v>
      </c>
      <c r="B25" s="47">
        <v>31330.628248593915</v>
      </c>
      <c r="C25" s="47">
        <v>31330.628248593915</v>
      </c>
      <c r="D25" s="182">
        <v>31330.628248593915</v>
      </c>
      <c r="E25" s="182">
        <f>0.32*'ناتج محلي اجمالي وزراعي ج6'!E26</f>
        <v>38304.199341760002</v>
      </c>
      <c r="F25" s="19" t="s">
        <v>101</v>
      </c>
      <c r="G25" s="19" t="s">
        <v>101</v>
      </c>
      <c r="H25" s="19" t="s">
        <v>101</v>
      </c>
      <c r="I25" s="19">
        <v>249.49739399999996</v>
      </c>
      <c r="J25" s="30" t="s">
        <v>68</v>
      </c>
    </row>
    <row r="26" spans="1:16" s="27" customFormat="1" ht="16.5" thickBot="1">
      <c r="A26" s="32" t="s">
        <v>69</v>
      </c>
      <c r="B26" s="47">
        <v>1681.0293552999999</v>
      </c>
      <c r="C26" s="47">
        <v>1681.0293552999999</v>
      </c>
      <c r="D26" s="182">
        <v>1681.0293552999999</v>
      </c>
      <c r="E26" s="182">
        <f>0.45*'ناتج محلي اجمالي وزراعي ج6'!E27</f>
        <v>3417.1854979499999</v>
      </c>
      <c r="F26" s="19" t="s">
        <v>101</v>
      </c>
      <c r="G26" s="19" t="s">
        <v>101</v>
      </c>
      <c r="H26" s="19" t="s">
        <v>101</v>
      </c>
      <c r="I26" s="19">
        <v>1011.5939059999997</v>
      </c>
      <c r="J26" s="30" t="s">
        <v>72</v>
      </c>
    </row>
    <row r="27" spans="1:16" s="27" customFormat="1" ht="16.5" thickBot="1">
      <c r="A27" s="32" t="s">
        <v>77</v>
      </c>
      <c r="B27" s="47">
        <v>885.09040200000004</v>
      </c>
      <c r="C27" s="47">
        <v>885.09040200000004</v>
      </c>
      <c r="D27" s="182">
        <v>885.09040200000004</v>
      </c>
      <c r="E27" s="182">
        <f>0.07*'ناتج محلي اجمالي وزراعي ج6'!E28</f>
        <v>1745.4774147300002</v>
      </c>
      <c r="F27" s="19" t="s">
        <v>101</v>
      </c>
      <c r="G27" s="19"/>
      <c r="H27" s="19">
        <v>152.71600000000001</v>
      </c>
      <c r="I27" s="19">
        <v>71.579672000000045</v>
      </c>
      <c r="J27" s="30" t="s">
        <v>78</v>
      </c>
    </row>
    <row r="28" spans="1:16" s="27" customFormat="1" ht="15" customHeight="1" thickBot="1">
      <c r="A28" s="238" t="s">
        <v>89</v>
      </c>
      <c r="B28" s="239">
        <f t="shared" ref="B28:I28" si="0">SUM(B6:B27)</f>
        <v>519765.23686188902</v>
      </c>
      <c r="C28" s="239">
        <f t="shared" si="0"/>
        <v>507674.96864890191</v>
      </c>
      <c r="D28" s="239">
        <f>SUM(D6:D27)</f>
        <v>530739.83165601373</v>
      </c>
      <c r="E28" s="240">
        <f>SUM(E6:E27)</f>
        <v>581387.07792196341</v>
      </c>
      <c r="F28" s="241">
        <f t="shared" si="0"/>
        <v>7536.7074168079635</v>
      </c>
      <c r="G28" s="241">
        <f t="shared" si="0"/>
        <v>4610.0046086759921</v>
      </c>
      <c r="H28" s="241">
        <f t="shared" si="0"/>
        <v>4448.0745819339691</v>
      </c>
      <c r="I28" s="241">
        <f t="shared" si="0"/>
        <v>5706.4152009339678</v>
      </c>
      <c r="J28" s="242" t="s">
        <v>79</v>
      </c>
    </row>
    <row r="29" spans="1:16" s="4" customFormat="1">
      <c r="A29" s="27" t="s">
        <v>137</v>
      </c>
      <c r="B29" s="27" t="s">
        <v>138</v>
      </c>
      <c r="H29" s="27"/>
      <c r="I29" s="27"/>
      <c r="J29" s="27" t="s">
        <v>144</v>
      </c>
    </row>
    <row r="30" spans="1:16" ht="15.75" thickBot="1">
      <c r="N30" s="114"/>
    </row>
    <row r="31" spans="1:16" ht="15.75" thickBot="1">
      <c r="G31" s="115"/>
      <c r="N31" s="114"/>
    </row>
    <row r="32" spans="1:16" ht="15.75" thickBot="1">
      <c r="D32" s="114"/>
      <c r="F32" s="114"/>
      <c r="G32" s="115"/>
      <c r="N32" s="114"/>
    </row>
    <row r="33" spans="4:14">
      <c r="G33" s="115"/>
      <c r="N33" s="114"/>
    </row>
    <row r="34" spans="4:14">
      <c r="N34" s="114"/>
    </row>
    <row r="35" spans="4:14">
      <c r="N35" s="114"/>
    </row>
    <row r="36" spans="4:14">
      <c r="N36" s="114"/>
    </row>
    <row r="37" spans="4:14">
      <c r="N37" s="114"/>
    </row>
    <row r="38" spans="4:14">
      <c r="N38" s="114"/>
    </row>
    <row r="39" spans="4:14">
      <c r="N39" s="114"/>
    </row>
    <row r="40" spans="4:14">
      <c r="N40" s="114"/>
    </row>
    <row r="43" spans="4:14">
      <c r="D43" s="233"/>
    </row>
    <row r="44" spans="4:14">
      <c r="D44" s="233"/>
    </row>
    <row r="45" spans="4:14">
      <c r="D45" s="233"/>
    </row>
    <row r="46" spans="4:14">
      <c r="D46" s="233"/>
    </row>
    <row r="47" spans="4:14">
      <c r="D47" s="233"/>
    </row>
    <row r="48" spans="4:14">
      <c r="D48" s="233"/>
    </row>
    <row r="49" spans="4:4">
      <c r="D49" s="233"/>
    </row>
    <row r="50" spans="4:4">
      <c r="D50" s="233"/>
    </row>
    <row r="51" spans="4:4">
      <c r="D51" s="233"/>
    </row>
    <row r="52" spans="4:4">
      <c r="D52" s="233"/>
    </row>
    <row r="53" spans="4:4">
      <c r="D53" s="233"/>
    </row>
    <row r="54" spans="4:4">
      <c r="D54" s="233"/>
    </row>
    <row r="55" spans="4:4">
      <c r="D55" s="233"/>
    </row>
    <row r="56" spans="4:4">
      <c r="D56" s="233"/>
    </row>
    <row r="57" spans="4:4">
      <c r="D57" s="233"/>
    </row>
    <row r="58" spans="4:4">
      <c r="D58" s="233"/>
    </row>
    <row r="59" spans="4:4">
      <c r="D59" s="233"/>
    </row>
    <row r="60" spans="4:4">
      <c r="D60" s="233"/>
    </row>
    <row r="65" spans="3:6" ht="15.75" thickBot="1"/>
    <row r="66" spans="3:6">
      <c r="C66" s="113"/>
      <c r="F66" s="114"/>
    </row>
    <row r="67" spans="3:6">
      <c r="F67" s="114"/>
    </row>
    <row r="68" spans="3:6">
      <c r="F68" s="114"/>
    </row>
  </sheetData>
  <mergeCells count="5">
    <mergeCell ref="A1:D1"/>
    <mergeCell ref="F2:J2"/>
    <mergeCell ref="A3:F3"/>
    <mergeCell ref="B4:E4"/>
    <mergeCell ref="F4:I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7"/>
  <sheetViews>
    <sheetView rightToLeft="1" topLeftCell="A13" workbookViewId="0">
      <selection activeCell="D11" sqref="D11"/>
    </sheetView>
  </sheetViews>
  <sheetFormatPr defaultRowHeight="15"/>
  <cols>
    <col min="1" max="6" width="19.42578125" customWidth="1"/>
    <col min="8" max="8" width="14" customWidth="1"/>
    <col min="9" max="9" width="12.28515625" customWidth="1"/>
  </cols>
  <sheetData>
    <row r="1" spans="1:14" s="4" customFormat="1" ht="15.75" customHeight="1">
      <c r="A1" s="260" t="s">
        <v>215</v>
      </c>
      <c r="B1" s="260"/>
      <c r="C1" s="260"/>
      <c r="D1" s="260"/>
      <c r="E1" s="260"/>
      <c r="F1" s="260"/>
      <c r="L1" s="23"/>
      <c r="M1" s="23"/>
      <c r="N1" s="27"/>
    </row>
    <row r="2" spans="1:14" s="4" customFormat="1" ht="15.75" customHeight="1">
      <c r="A2" s="345" t="s">
        <v>181</v>
      </c>
      <c r="B2" s="345"/>
      <c r="C2" s="345"/>
      <c r="D2" s="345"/>
      <c r="E2" s="345"/>
      <c r="F2" s="345"/>
      <c r="L2" s="23"/>
      <c r="M2" s="23"/>
      <c r="N2" s="27"/>
    </row>
    <row r="3" spans="1:14" s="4" customFormat="1" ht="15.75" customHeight="1" thickBot="1">
      <c r="A3" s="46" t="s">
        <v>134</v>
      </c>
      <c r="B3" s="46"/>
      <c r="C3" s="46"/>
      <c r="D3" s="46"/>
      <c r="E3" s="344" t="s">
        <v>111</v>
      </c>
      <c r="F3" s="344"/>
      <c r="L3" s="23"/>
      <c r="M3" s="23"/>
      <c r="N3" s="27"/>
    </row>
    <row r="4" spans="1:14" s="4" customFormat="1" ht="38.25" customHeight="1" thickBot="1">
      <c r="A4" s="112" t="s">
        <v>119</v>
      </c>
      <c r="B4" s="116" t="s">
        <v>214</v>
      </c>
      <c r="C4" s="116">
        <v>2017</v>
      </c>
      <c r="D4" s="116">
        <v>2018</v>
      </c>
      <c r="E4" s="116">
        <v>2019</v>
      </c>
      <c r="F4" s="117" t="s">
        <v>3</v>
      </c>
      <c r="H4" s="40"/>
      <c r="I4" s="40"/>
      <c r="N4" s="27"/>
    </row>
    <row r="5" spans="1:14" s="4" customFormat="1" ht="15.75">
      <c r="A5" s="118" t="s">
        <v>5</v>
      </c>
      <c r="B5" s="230">
        <v>1608.8732394366198</v>
      </c>
      <c r="C5" s="230">
        <v>1664.7887323943662</v>
      </c>
      <c r="D5" s="230">
        <v>955</v>
      </c>
      <c r="E5" s="230">
        <v>915.77</v>
      </c>
      <c r="F5" s="122" t="s">
        <v>8</v>
      </c>
      <c r="H5" s="161"/>
      <c r="I5" s="161"/>
      <c r="N5" s="27"/>
    </row>
    <row r="6" spans="1:14" s="4" customFormat="1" ht="15.75">
      <c r="A6" s="119" t="s">
        <v>9</v>
      </c>
      <c r="B6" s="230">
        <v>9979.4983453329369</v>
      </c>
      <c r="C6" s="231">
        <v>10354.223433242509</v>
      </c>
      <c r="D6" s="231">
        <v>10385.290000000001</v>
      </c>
      <c r="E6" s="230">
        <v>13787.47</v>
      </c>
      <c r="F6" s="123" t="s">
        <v>170</v>
      </c>
      <c r="H6" s="161"/>
      <c r="I6" s="161"/>
      <c r="N6" s="27"/>
    </row>
    <row r="7" spans="1:14" s="4" customFormat="1" ht="15.75">
      <c r="A7" s="119" t="s">
        <v>12</v>
      </c>
      <c r="B7" s="230">
        <v>882.2717018980959</v>
      </c>
      <c r="C7" s="231">
        <v>879.54782644636646</v>
      </c>
      <c r="D7" s="231">
        <v>111</v>
      </c>
      <c r="E7" s="230">
        <v>941.76</v>
      </c>
      <c r="F7" s="123" t="s">
        <v>14</v>
      </c>
      <c r="H7" s="161"/>
      <c r="I7" s="161"/>
      <c r="N7" s="27"/>
    </row>
    <row r="8" spans="1:14" s="4" customFormat="1" ht="15.75">
      <c r="A8" s="119" t="s">
        <v>15</v>
      </c>
      <c r="B8" s="230">
        <v>1419</v>
      </c>
      <c r="C8" s="231">
        <v>1203</v>
      </c>
      <c r="D8" s="231">
        <v>989</v>
      </c>
      <c r="E8" s="230">
        <v>844.8</v>
      </c>
      <c r="F8" s="123" t="s">
        <v>17</v>
      </c>
      <c r="H8" s="161"/>
      <c r="I8" s="161"/>
      <c r="N8" s="27"/>
    </row>
    <row r="9" spans="1:14" s="4" customFormat="1" ht="15.75">
      <c r="A9" s="119" t="s">
        <v>18</v>
      </c>
      <c r="B9" s="230">
        <v>381.11702127659572</v>
      </c>
      <c r="C9" s="231">
        <v>518.88297872340422</v>
      </c>
      <c r="D9" s="231">
        <v>1466</v>
      </c>
      <c r="E9" s="230">
        <v>1381.89</v>
      </c>
      <c r="F9" s="123" t="s">
        <v>20</v>
      </c>
      <c r="H9" s="161"/>
      <c r="I9" s="161"/>
      <c r="N9" s="27"/>
    </row>
    <row r="10" spans="1:14" s="4" customFormat="1" ht="15.75">
      <c r="A10" s="119" t="s">
        <v>132</v>
      </c>
      <c r="B10" s="230">
        <v>8.3118095661367413</v>
      </c>
      <c r="C10" s="231">
        <v>8.6079944664978481</v>
      </c>
      <c r="D10" s="231">
        <v>7</v>
      </c>
      <c r="E10" s="230">
        <v>7.86</v>
      </c>
      <c r="F10" s="123" t="s">
        <v>26</v>
      </c>
      <c r="H10" s="161"/>
      <c r="I10" s="161"/>
      <c r="N10" s="27"/>
    </row>
    <row r="11" spans="1:14" s="4" customFormat="1" ht="15.75">
      <c r="A11" s="119" t="s">
        <v>21</v>
      </c>
      <c r="B11" s="230">
        <v>162.5</v>
      </c>
      <c r="C11" s="231">
        <v>165.00112536574386</v>
      </c>
      <c r="D11" s="231">
        <v>170</v>
      </c>
      <c r="E11" s="230">
        <v>181.91</v>
      </c>
      <c r="F11" s="123" t="s">
        <v>24</v>
      </c>
      <c r="H11" s="161"/>
      <c r="I11" s="161"/>
      <c r="N11" s="27"/>
    </row>
    <row r="12" spans="1:14" s="4" customFormat="1" ht="15.75">
      <c r="A12" s="119" t="s">
        <v>27</v>
      </c>
      <c r="B12" s="230">
        <v>4437</v>
      </c>
      <c r="C12" s="231">
        <v>1421</v>
      </c>
      <c r="D12" s="231">
        <v>4247</v>
      </c>
      <c r="E12" s="230">
        <v>4562</v>
      </c>
      <c r="F12" s="123" t="s">
        <v>30</v>
      </c>
      <c r="H12" s="161"/>
      <c r="I12" s="161"/>
      <c r="N12" s="27"/>
    </row>
    <row r="13" spans="1:14" s="4" customFormat="1" ht="15.75">
      <c r="A13" s="119" t="s">
        <v>31</v>
      </c>
      <c r="B13" s="230">
        <v>1064.5330083772733</v>
      </c>
      <c r="C13" s="231">
        <v>1065.2984814186746</v>
      </c>
      <c r="D13" s="231">
        <v>1136</v>
      </c>
      <c r="E13" s="230">
        <v>825.4</v>
      </c>
      <c r="F13" s="123" t="s">
        <v>34</v>
      </c>
      <c r="H13" s="161"/>
      <c r="I13" s="161"/>
      <c r="N13" s="27"/>
    </row>
    <row r="14" spans="1:14" s="4" customFormat="1" ht="15.75">
      <c r="A14" s="119" t="s">
        <v>35</v>
      </c>
      <c r="B14" s="230">
        <v>0</v>
      </c>
      <c r="C14" s="230" t="s">
        <v>174</v>
      </c>
      <c r="D14" s="230" t="s">
        <v>174</v>
      </c>
      <c r="E14" s="230" t="s">
        <v>174</v>
      </c>
      <c r="F14" s="123" t="s">
        <v>169</v>
      </c>
      <c r="H14" s="161"/>
      <c r="I14" s="161"/>
      <c r="N14" s="27"/>
    </row>
    <row r="15" spans="1:14" s="4" customFormat="1" ht="15.75">
      <c r="A15" s="119" t="s">
        <v>38</v>
      </c>
      <c r="B15" s="230">
        <v>359</v>
      </c>
      <c r="C15" s="231">
        <v>384</v>
      </c>
      <c r="D15" s="231">
        <v>408</v>
      </c>
      <c r="E15" s="230">
        <v>447</v>
      </c>
      <c r="F15" s="123" t="s">
        <v>103</v>
      </c>
      <c r="H15" s="161"/>
      <c r="I15" s="161"/>
      <c r="N15" s="27"/>
    </row>
    <row r="16" spans="1:14" s="4" customFormat="1" ht="15.75">
      <c r="A16" s="119" t="s">
        <v>42</v>
      </c>
      <c r="B16" s="230">
        <v>0</v>
      </c>
      <c r="C16" s="231">
        <v>0</v>
      </c>
      <c r="D16" s="231">
        <v>0</v>
      </c>
      <c r="E16" s="230">
        <v>-3075.6</v>
      </c>
      <c r="F16" s="123" t="s">
        <v>44</v>
      </c>
      <c r="H16" s="161"/>
      <c r="I16" s="161"/>
      <c r="N16" s="27"/>
    </row>
    <row r="17" spans="1:14" s="4" customFormat="1" ht="15.75">
      <c r="A17" s="119" t="s">
        <v>120</v>
      </c>
      <c r="B17" s="230">
        <v>1773.7530156046814</v>
      </c>
      <c r="C17" s="231">
        <v>2918.08</v>
      </c>
      <c r="D17" s="231">
        <v>4190.51</v>
      </c>
      <c r="E17" s="230">
        <v>3124.62</v>
      </c>
      <c r="F17" s="123" t="s">
        <v>47</v>
      </c>
      <c r="H17" s="161"/>
      <c r="I17" s="161"/>
      <c r="N17" s="27"/>
    </row>
    <row r="18" spans="1:14" s="4" customFormat="1" ht="15.75">
      <c r="A18" s="119" t="s">
        <v>48</v>
      </c>
      <c r="B18" s="230">
        <v>249.95</v>
      </c>
      <c r="C18" s="231">
        <v>203.2</v>
      </c>
      <c r="D18" s="231">
        <v>251.63</v>
      </c>
      <c r="E18" s="230">
        <v>175.65</v>
      </c>
      <c r="F18" s="123" t="s">
        <v>50</v>
      </c>
      <c r="H18" s="161"/>
      <c r="I18" s="161"/>
      <c r="N18" s="27"/>
    </row>
    <row r="19" spans="1:14" s="4" customFormat="1" ht="15.75">
      <c r="A19" s="119" t="s">
        <v>51</v>
      </c>
      <c r="B19" s="230">
        <v>879.94505494505484</v>
      </c>
      <c r="C19" s="231">
        <v>985.98901098901092</v>
      </c>
      <c r="D19" s="231">
        <v>-2186.2600000000002</v>
      </c>
      <c r="E19" s="230">
        <v>-2812.64</v>
      </c>
      <c r="F19" s="123" t="s">
        <v>53</v>
      </c>
      <c r="H19" s="161"/>
      <c r="I19" s="161"/>
      <c r="N19" s="27"/>
    </row>
    <row r="20" spans="1:14" s="4" customFormat="1" ht="15.75">
      <c r="A20" s="119" t="s">
        <v>54</v>
      </c>
      <c r="B20" s="230">
        <v>359.64005205947478</v>
      </c>
      <c r="C20" s="231">
        <v>300.53014546932127</v>
      </c>
      <c r="D20" s="231">
        <v>300.53014546932127</v>
      </c>
      <c r="E20" s="230">
        <v>104.41</v>
      </c>
      <c r="F20" s="123" t="s">
        <v>56</v>
      </c>
      <c r="H20" s="161"/>
      <c r="I20" s="161"/>
      <c r="N20" s="27"/>
    </row>
    <row r="21" spans="1:14" s="4" customFormat="1" ht="15.75">
      <c r="A21" s="119" t="s">
        <v>57</v>
      </c>
      <c r="B21" s="230">
        <v>2619.0709784270948</v>
      </c>
      <c r="C21" s="231">
        <v>2627.96</v>
      </c>
      <c r="D21" s="231">
        <v>2654</v>
      </c>
      <c r="E21" s="230">
        <v>2128.33</v>
      </c>
      <c r="F21" s="123" t="s">
        <v>59</v>
      </c>
      <c r="H21" s="161"/>
      <c r="I21" s="161"/>
      <c r="N21" s="27"/>
    </row>
    <row r="22" spans="1:14" s="4" customFormat="1" ht="15.75">
      <c r="A22" s="119" t="s">
        <v>60</v>
      </c>
      <c r="B22" s="230">
        <v>0</v>
      </c>
      <c r="C22" s="230" t="s">
        <v>174</v>
      </c>
      <c r="D22" s="230" t="s">
        <v>174</v>
      </c>
      <c r="E22" s="230" t="s">
        <v>174</v>
      </c>
      <c r="F22" s="123" t="s">
        <v>62</v>
      </c>
      <c r="H22" s="161"/>
      <c r="I22" s="161"/>
      <c r="N22" s="27"/>
    </row>
    <row r="23" spans="1:14" s="4" customFormat="1" ht="15.75">
      <c r="A23" s="119" t="s">
        <v>63</v>
      </c>
      <c r="B23" s="230">
        <v>7749.25</v>
      </c>
      <c r="C23" s="231">
        <v>7391.7</v>
      </c>
      <c r="D23" s="231">
        <v>8141</v>
      </c>
      <c r="E23" s="230">
        <v>9010</v>
      </c>
      <c r="F23" s="123" t="s">
        <v>65</v>
      </c>
      <c r="H23" s="161"/>
      <c r="I23" s="161"/>
      <c r="N23" s="27"/>
    </row>
    <row r="24" spans="1:14" s="4" customFormat="1" ht="15.75">
      <c r="A24" s="119" t="s">
        <v>66</v>
      </c>
      <c r="B24" s="230">
        <v>2404.2770553014143</v>
      </c>
      <c r="C24" s="231">
        <v>2651.4037966949109</v>
      </c>
      <c r="D24" s="231">
        <v>3544</v>
      </c>
      <c r="E24" s="230">
        <v>1599.13</v>
      </c>
      <c r="F24" s="123" t="s">
        <v>68</v>
      </c>
      <c r="H24" s="161"/>
      <c r="I24" s="161"/>
      <c r="N24" s="27"/>
    </row>
    <row r="25" spans="1:14" s="4" customFormat="1" ht="15.75">
      <c r="A25" s="119" t="s">
        <v>69</v>
      </c>
      <c r="B25" s="230"/>
      <c r="C25" s="231">
        <v>587.24</v>
      </c>
      <c r="D25" s="231">
        <v>773</v>
      </c>
      <c r="E25" s="230">
        <v>885.29</v>
      </c>
      <c r="F25" s="123" t="s">
        <v>72</v>
      </c>
      <c r="H25" s="161"/>
      <c r="I25" s="161"/>
      <c r="N25" s="27"/>
    </row>
    <row r="26" spans="1:14" s="4" customFormat="1" ht="16.5" thickBot="1">
      <c r="A26" s="120" t="s">
        <v>77</v>
      </c>
      <c r="B26" s="230">
        <v>0</v>
      </c>
      <c r="C26" s="232">
        <v>-269.85000000000002</v>
      </c>
      <c r="D26" s="232">
        <v>-282.10000000000002</v>
      </c>
      <c r="E26" s="230">
        <v>-370.98</v>
      </c>
      <c r="F26" s="124" t="s">
        <v>78</v>
      </c>
      <c r="H26" s="161"/>
      <c r="I26" s="161"/>
      <c r="N26" s="27"/>
    </row>
    <row r="27" spans="1:14" s="4" customFormat="1" ht="16.5" thickBot="1">
      <c r="A27" s="121" t="s">
        <v>145</v>
      </c>
      <c r="B27" s="125">
        <v>42163.520000000004</v>
      </c>
      <c r="C27" s="125">
        <f>SUM(C5:C26)</f>
        <v>35060.603525210812</v>
      </c>
      <c r="D27" s="125">
        <f t="shared" ref="D27" si="0">SUM(D5:D26)</f>
        <v>37260.600145469325</v>
      </c>
      <c r="E27" s="125">
        <f>SUM(E5:E26)</f>
        <v>34664.07</v>
      </c>
      <c r="F27" s="126" t="s">
        <v>140</v>
      </c>
      <c r="H27" s="164"/>
      <c r="I27" s="164"/>
      <c r="N27" s="27"/>
    </row>
    <row r="28" spans="1:14" s="4" customFormat="1" ht="16.5" thickBot="1">
      <c r="A28" s="121" t="s">
        <v>133</v>
      </c>
      <c r="B28" s="125">
        <v>1648670.0802021942</v>
      </c>
      <c r="C28" s="125">
        <v>1429807.4499971601</v>
      </c>
      <c r="D28" s="125">
        <v>1648670.0802021942</v>
      </c>
      <c r="E28" s="125">
        <v>1539879.66</v>
      </c>
      <c r="F28" s="127" t="s">
        <v>136</v>
      </c>
      <c r="H28" s="164"/>
      <c r="I28" s="164"/>
      <c r="N28" s="27"/>
    </row>
    <row r="29" spans="1:14" s="4" customFormat="1">
      <c r="A29" s="21" t="s">
        <v>146</v>
      </c>
      <c r="B29" s="21"/>
      <c r="C29" s="21"/>
      <c r="D29" s="27"/>
      <c r="E29" s="27"/>
      <c r="G29" s="27"/>
      <c r="H29" s="162"/>
      <c r="I29" s="162"/>
      <c r="J29" s="27"/>
      <c r="K29" s="27"/>
      <c r="L29" s="27"/>
      <c r="M29" s="27"/>
      <c r="N29" s="27"/>
    </row>
    <row r="30" spans="1:14" s="4" customFormat="1">
      <c r="A30" s="22" t="s">
        <v>121</v>
      </c>
      <c r="B30" s="27"/>
      <c r="C30" s="27"/>
      <c r="D30" s="27"/>
      <c r="E30" s="27"/>
      <c r="G30" s="27"/>
      <c r="H30" s="162"/>
      <c r="I30" s="162"/>
      <c r="J30" s="27"/>
      <c r="K30" s="27"/>
      <c r="L30" s="27"/>
      <c r="M30" s="27"/>
      <c r="N30" s="27"/>
    </row>
    <row r="31" spans="1:14" s="4" customFormat="1">
      <c r="A31" s="27"/>
      <c r="B31" s="27"/>
      <c r="C31" s="27"/>
      <c r="D31" s="27"/>
      <c r="E31" s="27"/>
      <c r="F31" s="27"/>
      <c r="G31" s="27"/>
      <c r="H31" s="162"/>
      <c r="I31" s="162"/>
      <c r="J31" s="27"/>
      <c r="K31" s="27"/>
      <c r="L31" s="27"/>
      <c r="M31" s="27"/>
      <c r="N31" s="27"/>
    </row>
    <row r="32" spans="1:14" s="4" customFormat="1">
      <c r="A32" s="27"/>
      <c r="B32" s="27"/>
      <c r="C32" s="27"/>
      <c r="D32" s="27"/>
      <c r="E32" s="27"/>
      <c r="F32" s="27"/>
      <c r="G32" s="27"/>
      <c r="H32" s="162"/>
      <c r="I32" s="162"/>
      <c r="J32" s="27"/>
      <c r="K32" s="27"/>
      <c r="L32" s="27"/>
      <c r="M32" s="27"/>
      <c r="N32" s="27"/>
    </row>
    <row r="33" spans="1:14" s="4" customFormat="1">
      <c r="A33" s="27"/>
      <c r="B33" s="27"/>
      <c r="C33" s="27"/>
      <c r="D33" s="27"/>
      <c r="E33" s="27"/>
      <c r="F33" s="27"/>
      <c r="G33" s="27"/>
      <c r="H33" s="162"/>
      <c r="I33" s="162"/>
      <c r="J33" s="27"/>
      <c r="K33" s="27"/>
      <c r="L33" s="27"/>
      <c r="M33" s="27"/>
      <c r="N33" s="27"/>
    </row>
    <row r="34" spans="1:14" s="4" customFormat="1">
      <c r="A34" s="27"/>
      <c r="B34" s="27"/>
      <c r="C34" s="27"/>
      <c r="D34" s="27"/>
      <c r="E34" s="27"/>
      <c r="F34" s="27"/>
      <c r="G34" s="27"/>
      <c r="H34" s="162"/>
      <c r="I34" s="162"/>
      <c r="J34" s="27"/>
      <c r="K34" s="27"/>
      <c r="L34" s="27"/>
      <c r="M34" s="27"/>
      <c r="N34" s="27"/>
    </row>
    <row r="35" spans="1:14" s="4" customFormat="1">
      <c r="A35" s="27"/>
      <c r="B35" s="27"/>
      <c r="C35" s="27"/>
      <c r="D35" s="27"/>
      <c r="E35" s="27"/>
      <c r="F35" s="27"/>
      <c r="G35" s="27"/>
      <c r="H35" s="162"/>
      <c r="I35" s="162"/>
      <c r="J35" s="27"/>
      <c r="K35" s="27"/>
      <c r="L35" s="27"/>
      <c r="M35" s="27"/>
      <c r="N35" s="27"/>
    </row>
    <row r="36" spans="1:14" s="4" customFormat="1">
      <c r="A36" s="27"/>
      <c r="B36" s="27"/>
      <c r="C36" s="27"/>
      <c r="D36" s="27"/>
      <c r="E36" s="27"/>
      <c r="F36" s="27"/>
      <c r="G36" s="27"/>
      <c r="H36" s="162"/>
      <c r="I36" s="162"/>
      <c r="J36" s="27"/>
      <c r="K36" s="27"/>
      <c r="L36" s="27"/>
      <c r="M36" s="27"/>
      <c r="N36" s="27"/>
    </row>
    <row r="37" spans="1:14" s="4" customFormat="1">
      <c r="A37" s="27"/>
      <c r="B37" s="27"/>
      <c r="C37" s="27"/>
      <c r="D37" s="27"/>
      <c r="E37" s="27"/>
      <c r="F37" s="27"/>
      <c r="G37" s="27"/>
      <c r="H37" s="162"/>
      <c r="I37" s="162"/>
      <c r="J37" s="27"/>
      <c r="K37" s="27"/>
      <c r="L37" s="27"/>
      <c r="M37" s="27"/>
      <c r="N37" s="27"/>
    </row>
    <row r="38" spans="1:14" s="4" customFormat="1" ht="12.75" customHeight="1">
      <c r="A38" s="27"/>
      <c r="B38" s="27"/>
      <c r="C38" s="27"/>
      <c r="D38" s="27"/>
      <c r="E38" s="27"/>
      <c r="F38" s="27"/>
      <c r="G38" s="27"/>
      <c r="H38" s="162"/>
      <c r="I38" s="162"/>
      <c r="J38" s="27"/>
      <c r="K38" s="27"/>
      <c r="L38" s="27"/>
      <c r="M38" s="27"/>
      <c r="N38" s="27"/>
    </row>
    <row r="39" spans="1:14" s="4" customFormat="1" hidden="1">
      <c r="A39" s="27"/>
      <c r="B39" s="27"/>
      <c r="C39" s="27"/>
      <c r="D39" s="27"/>
      <c r="E39" s="27"/>
      <c r="F39" s="27"/>
      <c r="G39" s="27"/>
      <c r="H39" s="162"/>
      <c r="I39" s="162"/>
      <c r="J39" s="27"/>
      <c r="K39" s="27"/>
      <c r="L39" s="27"/>
      <c r="M39" s="27"/>
      <c r="N39" s="27"/>
    </row>
    <row r="40" spans="1:14" s="4" customFormat="1" ht="33" customHeight="1">
      <c r="A40" s="346" t="s">
        <v>216</v>
      </c>
      <c r="B40" s="346"/>
      <c r="C40" s="346"/>
      <c r="D40" s="346"/>
      <c r="E40" s="346"/>
      <c r="F40" s="346"/>
      <c r="G40" s="23"/>
      <c r="H40" s="23"/>
      <c r="I40" s="23"/>
      <c r="J40" s="23"/>
      <c r="K40" s="23"/>
      <c r="L40" s="23"/>
      <c r="M40" s="23"/>
      <c r="N40" s="27"/>
    </row>
    <row r="41" spans="1:14" s="4" customFormat="1" ht="15.75" customHeight="1">
      <c r="A41" s="347" t="s">
        <v>182</v>
      </c>
      <c r="B41" s="347"/>
      <c r="C41" s="347"/>
      <c r="D41" s="347"/>
      <c r="E41" s="347"/>
      <c r="F41" s="347"/>
      <c r="G41" s="23"/>
      <c r="H41" s="23"/>
      <c r="I41" s="23"/>
      <c r="J41" s="23"/>
      <c r="K41" s="23"/>
      <c r="L41" s="23"/>
      <c r="M41" s="23"/>
      <c r="N41" s="27"/>
    </row>
    <row r="42" spans="1:14" s="4" customFormat="1" ht="15.75" customHeight="1" thickBot="1">
      <c r="A42" s="41" t="s">
        <v>135</v>
      </c>
      <c r="B42" s="23"/>
      <c r="C42" s="23"/>
      <c r="D42" s="23"/>
      <c r="E42" s="344" t="s">
        <v>111</v>
      </c>
      <c r="F42" s="344"/>
      <c r="G42" s="23"/>
      <c r="H42" s="23"/>
      <c r="I42" s="23"/>
      <c r="J42" s="23"/>
      <c r="K42" s="23"/>
      <c r="L42" s="23"/>
      <c r="M42" s="23"/>
      <c r="N42" s="27"/>
    </row>
    <row r="43" spans="1:14" s="4" customFormat="1" ht="30.75" customHeight="1" thickBot="1">
      <c r="A43" s="112" t="s">
        <v>119</v>
      </c>
      <c r="B43" s="116" t="s">
        <v>214</v>
      </c>
      <c r="C43" s="116">
        <v>2017</v>
      </c>
      <c r="D43" s="116">
        <v>2018</v>
      </c>
      <c r="E43" s="116">
        <v>2019</v>
      </c>
      <c r="F43" s="117" t="s">
        <v>3</v>
      </c>
      <c r="N43" s="27"/>
    </row>
    <row r="44" spans="1:14" s="4" customFormat="1" ht="15.75">
      <c r="A44" s="118" t="s">
        <v>5</v>
      </c>
      <c r="B44" s="230">
        <v>4.9295774647887329</v>
      </c>
      <c r="C44" s="230">
        <v>6.6197183098591559</v>
      </c>
      <c r="D44" s="230">
        <v>-7.61</v>
      </c>
      <c r="E44" s="230">
        <v>41.13</v>
      </c>
      <c r="F44" s="122" t="s">
        <v>8</v>
      </c>
      <c r="N44" s="27"/>
    </row>
    <row r="45" spans="1:14" s="4" customFormat="1" ht="15.75">
      <c r="A45" s="119" t="s">
        <v>9</v>
      </c>
      <c r="B45" s="230">
        <v>13459.712499999998</v>
      </c>
      <c r="C45" s="231">
        <v>13955.5</v>
      </c>
      <c r="D45" s="231">
        <v>15901.1129427793</v>
      </c>
      <c r="E45" s="230">
        <v>15901.11</v>
      </c>
      <c r="F45" s="123" t="s">
        <v>170</v>
      </c>
      <c r="N45" s="27"/>
    </row>
    <row r="46" spans="1:14" s="4" customFormat="1" ht="15.75">
      <c r="A46" s="119" t="s">
        <v>12</v>
      </c>
      <c r="B46" s="230">
        <v>228.98936170212764</v>
      </c>
      <c r="C46" s="231">
        <v>228.98936170212764</v>
      </c>
      <c r="D46" s="231">
        <v>111.17</v>
      </c>
      <c r="E46" s="230">
        <v>-197.07</v>
      </c>
      <c r="F46" s="123" t="s">
        <v>14</v>
      </c>
      <c r="N46" s="27"/>
    </row>
    <row r="47" spans="1:14" s="4" customFormat="1" ht="15.75">
      <c r="A47" s="119" t="s">
        <v>15</v>
      </c>
      <c r="B47" s="230">
        <v>149.53401474441424</v>
      </c>
      <c r="C47" s="231">
        <v>57.451667234983518</v>
      </c>
      <c r="D47" s="231">
        <v>21.810003067</v>
      </c>
      <c r="E47" s="230">
        <v>21.81</v>
      </c>
      <c r="F47" s="123" t="s">
        <v>17</v>
      </c>
      <c r="N47" s="27"/>
    </row>
    <row r="48" spans="1:14" s="4" customFormat="1" ht="15.75">
      <c r="A48" s="119" t="s">
        <v>18</v>
      </c>
      <c r="B48" s="230">
        <v>46</v>
      </c>
      <c r="C48" s="231">
        <v>46</v>
      </c>
      <c r="D48" s="231">
        <v>879.6680586745</v>
      </c>
      <c r="E48" s="230">
        <v>82.75</v>
      </c>
      <c r="F48" s="123" t="s">
        <v>20</v>
      </c>
      <c r="N48" s="27"/>
    </row>
    <row r="49" spans="1:14" s="4" customFormat="1" ht="15.75">
      <c r="A49" s="119" t="s">
        <v>132</v>
      </c>
      <c r="B49" s="230" t="s">
        <v>101</v>
      </c>
      <c r="C49" s="231" t="s">
        <v>101</v>
      </c>
      <c r="D49" s="231" t="s">
        <v>101</v>
      </c>
      <c r="E49" s="230" t="s">
        <v>101</v>
      </c>
      <c r="F49" s="123" t="s">
        <v>26</v>
      </c>
      <c r="N49" s="27"/>
    </row>
    <row r="50" spans="1:14" s="4" customFormat="1" ht="15.75">
      <c r="A50" s="119" t="s">
        <v>21</v>
      </c>
      <c r="B50" s="230" t="s">
        <v>101</v>
      </c>
      <c r="C50" s="231" t="s">
        <v>101</v>
      </c>
      <c r="D50" s="231" t="s">
        <v>101</v>
      </c>
      <c r="E50" s="230" t="s">
        <v>101</v>
      </c>
      <c r="F50" s="123" t="s">
        <v>24</v>
      </c>
      <c r="N50" s="27"/>
    </row>
    <row r="51" spans="1:14" s="4" customFormat="1" ht="15.75">
      <c r="A51" s="119" t="s">
        <v>27</v>
      </c>
      <c r="B51" s="230">
        <v>7280.5</v>
      </c>
      <c r="C51" s="231">
        <v>7280</v>
      </c>
      <c r="D51" s="231">
        <v>22987</v>
      </c>
      <c r="E51" s="230">
        <v>13185</v>
      </c>
      <c r="F51" s="123" t="s">
        <v>30</v>
      </c>
      <c r="N51" s="27"/>
    </row>
    <row r="52" spans="1:14" s="4" customFormat="1" ht="15.75">
      <c r="A52" s="119" t="s">
        <v>31</v>
      </c>
      <c r="B52" s="230" t="s">
        <v>101</v>
      </c>
      <c r="C52" s="231" t="s">
        <v>101</v>
      </c>
      <c r="D52" s="231" t="s">
        <v>101</v>
      </c>
      <c r="E52" s="230" t="s">
        <v>101</v>
      </c>
      <c r="F52" s="123" t="s">
        <v>34</v>
      </c>
      <c r="N52" s="27"/>
    </row>
    <row r="53" spans="1:14" s="4" customFormat="1" ht="15.75">
      <c r="A53" s="119" t="s">
        <v>35</v>
      </c>
      <c r="B53" s="230" t="s">
        <v>101</v>
      </c>
      <c r="C53" s="231" t="s">
        <v>101</v>
      </c>
      <c r="D53" s="231" t="s">
        <v>101</v>
      </c>
      <c r="E53" s="230" t="s">
        <v>101</v>
      </c>
      <c r="F53" s="123" t="s">
        <v>169</v>
      </c>
      <c r="N53" s="27"/>
    </row>
    <row r="54" spans="1:14" s="4" customFormat="1" ht="15.75">
      <c r="A54" s="119" t="s">
        <v>38</v>
      </c>
      <c r="B54" s="230" t="s">
        <v>101</v>
      </c>
      <c r="C54" s="231" t="s">
        <v>101</v>
      </c>
      <c r="D54" s="231" t="s">
        <v>101</v>
      </c>
      <c r="E54" s="230" t="s">
        <v>101</v>
      </c>
      <c r="F54" s="123" t="s">
        <v>103</v>
      </c>
      <c r="N54" s="27"/>
    </row>
    <row r="55" spans="1:14" s="4" customFormat="1" ht="15.75">
      <c r="A55" s="119" t="s">
        <v>42</v>
      </c>
      <c r="B55" s="230">
        <v>191.05</v>
      </c>
      <c r="C55" s="231">
        <v>77.8</v>
      </c>
      <c r="D55" s="231">
        <v>194.2</v>
      </c>
      <c r="E55" s="230">
        <v>194.2</v>
      </c>
      <c r="F55" s="123" t="s">
        <v>44</v>
      </c>
      <c r="N55" s="27"/>
    </row>
    <row r="56" spans="1:14" s="4" customFormat="1" ht="15.75">
      <c r="A56" s="119" t="s">
        <v>120</v>
      </c>
      <c r="B56" s="230">
        <v>376.16744603381017</v>
      </c>
      <c r="C56" s="231">
        <v>396.02800000000002</v>
      </c>
      <c r="D56" s="231">
        <v>566.51</v>
      </c>
      <c r="E56" s="230">
        <v>1115.58</v>
      </c>
      <c r="F56" s="123" t="s">
        <v>47</v>
      </c>
      <c r="N56" s="27"/>
    </row>
    <row r="57" spans="1:14" s="4" customFormat="1" ht="15.75">
      <c r="A57" s="119" t="s">
        <v>48</v>
      </c>
      <c r="B57" s="230">
        <v>29.190003553099999</v>
      </c>
      <c r="C57" s="231">
        <v>29.190003553099999</v>
      </c>
      <c r="D57" s="231">
        <v>30.88</v>
      </c>
      <c r="E57" s="230">
        <v>29.19</v>
      </c>
      <c r="F57" s="123" t="s">
        <v>50</v>
      </c>
      <c r="N57" s="27"/>
    </row>
    <row r="58" spans="1:14" s="4" customFormat="1" ht="15.75">
      <c r="A58" s="119" t="s">
        <v>51</v>
      </c>
      <c r="B58" s="230">
        <v>4798.3516483516478</v>
      </c>
      <c r="C58" s="231">
        <v>1694.7802197802198</v>
      </c>
      <c r="D58" s="231">
        <v>3522.8</v>
      </c>
      <c r="E58" s="230">
        <v>4450.2700000000004</v>
      </c>
      <c r="F58" s="123" t="s">
        <v>53</v>
      </c>
      <c r="N58" s="27"/>
    </row>
    <row r="59" spans="1:14" s="4" customFormat="1" ht="15.75">
      <c r="A59" s="119" t="s">
        <v>54</v>
      </c>
      <c r="B59" s="230">
        <v>6320.1636936836358</v>
      </c>
      <c r="C59" s="231">
        <v>8112.394915099525</v>
      </c>
      <c r="D59" s="231">
        <v>8112.394915099525</v>
      </c>
      <c r="E59" s="230">
        <v>-2495.46</v>
      </c>
      <c r="F59" s="123" t="s">
        <v>56</v>
      </c>
      <c r="N59" s="27"/>
    </row>
    <row r="60" spans="1:14" s="4" customFormat="1" ht="15.75">
      <c r="A60" s="119" t="s">
        <v>57</v>
      </c>
      <c r="B60" s="230">
        <v>604.62082568538187</v>
      </c>
      <c r="C60" s="231">
        <v>567.33299999999997</v>
      </c>
      <c r="D60" s="231">
        <v>611.29999999999995</v>
      </c>
      <c r="E60" s="230">
        <v>437.85</v>
      </c>
      <c r="F60" s="123" t="s">
        <v>59</v>
      </c>
      <c r="N60" s="27"/>
    </row>
    <row r="61" spans="1:14" s="4" customFormat="1" ht="15.75">
      <c r="A61" s="119" t="s">
        <v>60</v>
      </c>
      <c r="B61" s="230">
        <v>275</v>
      </c>
      <c r="C61" s="231">
        <v>110</v>
      </c>
      <c r="D61" s="231">
        <v>275.54000000000002</v>
      </c>
      <c r="E61" s="230">
        <v>345.07</v>
      </c>
      <c r="F61" s="123" t="s">
        <v>62</v>
      </c>
      <c r="N61" s="27"/>
    </row>
    <row r="62" spans="1:14" s="4" customFormat="1" ht="15.75">
      <c r="A62" s="119" t="s">
        <v>63</v>
      </c>
      <c r="B62" s="230">
        <v>202.8</v>
      </c>
      <c r="C62" s="231">
        <v>199</v>
      </c>
      <c r="D62" s="231">
        <v>323.5</v>
      </c>
      <c r="E62" s="230">
        <v>405</v>
      </c>
      <c r="F62" s="123" t="s">
        <v>65</v>
      </c>
      <c r="N62" s="27"/>
    </row>
    <row r="63" spans="1:14" s="4" customFormat="1" ht="15.75">
      <c r="A63" s="119" t="s">
        <v>66</v>
      </c>
      <c r="B63" s="230">
        <v>770.01987254598134</v>
      </c>
      <c r="C63" s="231">
        <v>960.3799037893416</v>
      </c>
      <c r="D63" s="231">
        <v>1032.8498879077999</v>
      </c>
      <c r="E63" s="230">
        <v>1032.8499999999999</v>
      </c>
      <c r="F63" s="123" t="s">
        <v>68</v>
      </c>
      <c r="N63" s="27"/>
    </row>
    <row r="64" spans="1:14" s="4" customFormat="1" ht="15.75">
      <c r="A64" s="119" t="s">
        <v>69</v>
      </c>
      <c r="B64" s="230">
        <v>5.3494999999999999</v>
      </c>
      <c r="C64" s="231">
        <v>9.6639999999999997</v>
      </c>
      <c r="D64" s="231">
        <v>3.64</v>
      </c>
      <c r="E64" s="230">
        <v>4.78</v>
      </c>
      <c r="F64" s="123" t="s">
        <v>72</v>
      </c>
      <c r="N64" s="27"/>
    </row>
    <row r="65" spans="1:14" s="4" customFormat="1" ht="16.5" thickBot="1">
      <c r="A65" s="119" t="s">
        <v>77</v>
      </c>
      <c r="B65" s="230">
        <v>3.194</v>
      </c>
      <c r="C65" s="231">
        <v>5.601</v>
      </c>
      <c r="D65" s="231">
        <v>3.61</v>
      </c>
      <c r="E65" s="230">
        <v>3.33</v>
      </c>
      <c r="F65" s="123" t="s">
        <v>78</v>
      </c>
      <c r="N65" s="27"/>
    </row>
    <row r="66" spans="1:14" s="4" customFormat="1" ht="16.5" thickBot="1">
      <c r="A66" s="121" t="s">
        <v>145</v>
      </c>
      <c r="B66" s="125">
        <v>34745.57244376489</v>
      </c>
      <c r="C66" s="125">
        <f t="shared" ref="C66:D66" si="1">SUM(C44:C65)</f>
        <v>33736.731789469151</v>
      </c>
      <c r="D66" s="125">
        <f t="shared" si="1"/>
        <v>54570.375807528129</v>
      </c>
      <c r="E66" s="125">
        <f>SUM(E44:E65)</f>
        <v>34557.39</v>
      </c>
      <c r="F66" s="126" t="s">
        <v>140</v>
      </c>
      <c r="N66" s="27"/>
    </row>
    <row r="67" spans="1:14" s="4" customFormat="1" ht="16.5" thickBot="1">
      <c r="A67" s="121" t="s">
        <v>133</v>
      </c>
      <c r="B67" s="125">
        <v>1451627.7249626024</v>
      </c>
      <c r="C67" s="125">
        <v>1429972.1724006881</v>
      </c>
      <c r="D67" s="125">
        <v>1313769.6407333179</v>
      </c>
      <c r="E67" s="125">
        <v>1313769.6399999999</v>
      </c>
      <c r="F67" s="127" t="s">
        <v>136</v>
      </c>
      <c r="H67" s="40"/>
      <c r="I67" s="40"/>
      <c r="N67" s="27"/>
    </row>
    <row r="68" spans="1:14" s="4" customFormat="1">
      <c r="A68" s="21" t="s">
        <v>146</v>
      </c>
      <c r="B68" s="21"/>
      <c r="C68" s="21"/>
      <c r="D68" s="27"/>
      <c r="E68" s="27"/>
      <c r="G68" s="27"/>
      <c r="H68" s="162"/>
      <c r="I68" s="162"/>
      <c r="J68" s="27"/>
      <c r="K68" s="27"/>
      <c r="L68" s="27"/>
      <c r="M68" s="27"/>
      <c r="N68" s="27"/>
    </row>
    <row r="69" spans="1:14" s="4" customFormat="1">
      <c r="A69" s="22" t="s">
        <v>121</v>
      </c>
      <c r="B69" s="27"/>
      <c r="C69" s="27"/>
      <c r="D69" s="27"/>
      <c r="E69" s="27"/>
      <c r="G69" s="27"/>
      <c r="H69" s="162"/>
      <c r="I69" s="162"/>
      <c r="J69" s="27"/>
      <c r="K69" s="27"/>
      <c r="L69" s="27"/>
      <c r="M69" s="27"/>
      <c r="N69" s="27"/>
    </row>
    <row r="70" spans="1:14" s="4" customFormat="1">
      <c r="A70" s="27"/>
      <c r="B70" s="27"/>
      <c r="C70" s="27"/>
      <c r="D70" s="27"/>
      <c r="E70" s="27"/>
      <c r="G70" s="27"/>
      <c r="H70" s="162"/>
      <c r="I70" s="162"/>
      <c r="J70" s="27"/>
      <c r="K70" s="27"/>
      <c r="L70" s="27"/>
      <c r="M70" s="27"/>
      <c r="N70" s="27"/>
    </row>
    <row r="71" spans="1:14" s="4" customFormat="1" hidden="1">
      <c r="A71" s="27"/>
      <c r="B71" s="27"/>
      <c r="C71" s="27"/>
      <c r="D71" s="27"/>
      <c r="E71" s="27"/>
      <c r="F71" s="27"/>
      <c r="G71" s="27"/>
      <c r="H71" s="162"/>
      <c r="I71" s="162"/>
      <c r="J71" s="27"/>
      <c r="K71" s="27"/>
      <c r="L71" s="27"/>
      <c r="M71" s="27"/>
      <c r="N71" s="27"/>
    </row>
    <row r="72" spans="1:14" s="4" customFormat="1" ht="27.75" customHeight="1">
      <c r="A72" s="346" t="s">
        <v>217</v>
      </c>
      <c r="B72" s="346"/>
      <c r="C72" s="346"/>
      <c r="D72" s="346"/>
      <c r="E72" s="346"/>
      <c r="F72" s="23"/>
      <c r="G72" s="23"/>
      <c r="H72" s="23"/>
      <c r="I72" s="23"/>
      <c r="J72" s="23"/>
      <c r="K72" s="23"/>
      <c r="L72" s="23"/>
      <c r="M72" s="23"/>
      <c r="N72" s="27"/>
    </row>
    <row r="73" spans="1:14" s="4" customFormat="1" ht="16.5" customHeight="1">
      <c r="A73" s="347" t="s">
        <v>195</v>
      </c>
      <c r="B73" s="347"/>
      <c r="C73" s="347"/>
      <c r="D73" s="347"/>
      <c r="E73" s="347"/>
      <c r="F73" s="347"/>
      <c r="G73" s="23"/>
      <c r="H73" s="23"/>
      <c r="I73" s="23"/>
      <c r="J73" s="23"/>
      <c r="K73" s="23"/>
      <c r="L73" s="23"/>
      <c r="M73" s="23"/>
      <c r="N73" s="27"/>
    </row>
    <row r="74" spans="1:14" s="4" customFormat="1" ht="16.5" customHeight="1" thickBot="1">
      <c r="A74" s="40" t="s">
        <v>135</v>
      </c>
      <c r="B74" s="23"/>
      <c r="C74" s="23"/>
      <c r="D74" s="23"/>
      <c r="E74" s="344" t="s">
        <v>111</v>
      </c>
      <c r="F74" s="344"/>
      <c r="G74" s="23"/>
      <c r="H74" s="23"/>
      <c r="I74" s="23"/>
      <c r="J74" s="23"/>
      <c r="K74" s="23"/>
      <c r="L74" s="23"/>
      <c r="M74" s="23"/>
      <c r="N74" s="27"/>
    </row>
    <row r="75" spans="1:14" s="4" customFormat="1" ht="37.5" customHeight="1" thickBot="1">
      <c r="A75" s="112" t="s">
        <v>119</v>
      </c>
      <c r="B75" s="116" t="s">
        <v>214</v>
      </c>
      <c r="C75" s="116">
        <v>2017</v>
      </c>
      <c r="D75" s="116">
        <v>2018</v>
      </c>
      <c r="E75" s="116">
        <v>2019</v>
      </c>
      <c r="F75" s="117" t="s">
        <v>3</v>
      </c>
      <c r="H75" s="40"/>
      <c r="I75" s="40"/>
      <c r="N75" s="27"/>
    </row>
    <row r="76" spans="1:14" s="4" customFormat="1" ht="15.75">
      <c r="A76" s="118" t="s">
        <v>5</v>
      </c>
      <c r="B76" s="45">
        <v>33719.004694835654</v>
      </c>
      <c r="C76" s="45">
        <v>33885.507042253477</v>
      </c>
      <c r="D76" s="45">
        <v>35109</v>
      </c>
      <c r="E76" s="45">
        <v>36202.535211267597</v>
      </c>
      <c r="F76" s="122" t="s">
        <v>8</v>
      </c>
      <c r="H76" s="161"/>
      <c r="I76" s="161"/>
      <c r="N76" s="27"/>
    </row>
    <row r="77" spans="1:14" s="4" customFormat="1" ht="15.75">
      <c r="A77" s="119" t="s">
        <v>9</v>
      </c>
      <c r="B77" s="45">
        <v>129944.1705284163</v>
      </c>
      <c r="C77" s="43">
        <v>129933.86750924571</v>
      </c>
      <c r="D77" s="43">
        <v>140319</v>
      </c>
      <c r="E77" s="45">
        <v>154106.61994005449</v>
      </c>
      <c r="F77" s="123" t="s">
        <v>170</v>
      </c>
      <c r="H77" s="161"/>
      <c r="I77" s="161"/>
      <c r="N77" s="27"/>
    </row>
    <row r="78" spans="1:14" s="4" customFormat="1" ht="15.75">
      <c r="A78" s="119" t="s">
        <v>12</v>
      </c>
      <c r="B78" s="45">
        <v>27208.840425531915</v>
      </c>
      <c r="C78" s="43">
        <v>26574.202127659573</v>
      </c>
      <c r="D78" s="43">
        <v>28997</v>
      </c>
      <c r="E78" s="45">
        <v>30077.393617021298</v>
      </c>
      <c r="F78" s="123" t="s">
        <v>14</v>
      </c>
      <c r="H78" s="161"/>
      <c r="I78" s="161"/>
      <c r="N78" s="27"/>
    </row>
    <row r="79" spans="1:14" s="4" customFormat="1" ht="15.75">
      <c r="A79" s="119" t="s">
        <v>15</v>
      </c>
      <c r="B79" s="45">
        <v>28268.507132880728</v>
      </c>
      <c r="C79" s="43">
        <v>28725.394501382787</v>
      </c>
      <c r="D79" s="43">
        <v>26792</v>
      </c>
      <c r="E79" s="45">
        <v>29541.856800322999</v>
      </c>
      <c r="F79" s="123" t="s">
        <v>17</v>
      </c>
      <c r="H79" s="161"/>
      <c r="I79" s="161"/>
      <c r="N79" s="27"/>
    </row>
    <row r="80" spans="1:14" s="4" customFormat="1" ht="15.75">
      <c r="A80" s="119" t="s">
        <v>18</v>
      </c>
      <c r="B80" s="45">
        <v>29175.333333333332</v>
      </c>
      <c r="C80" s="43">
        <v>29053</v>
      </c>
      <c r="D80" s="43">
        <v>30602</v>
      </c>
      <c r="E80" s="45">
        <v>31955.9589114972</v>
      </c>
      <c r="F80" s="123" t="s">
        <v>20</v>
      </c>
      <c r="H80" s="161"/>
      <c r="I80" s="161"/>
      <c r="N80" s="27"/>
    </row>
    <row r="81" spans="1:14" s="4" customFormat="1" ht="15.75">
      <c r="A81" s="119" t="s">
        <v>132</v>
      </c>
      <c r="B81" s="45">
        <v>119.39</v>
      </c>
      <c r="C81" s="43">
        <v>123.694</v>
      </c>
      <c r="D81" s="43"/>
      <c r="E81" s="45">
        <v>129.05813760949999</v>
      </c>
      <c r="F81" s="123" t="s">
        <v>26</v>
      </c>
      <c r="H81" s="161"/>
      <c r="I81" s="161"/>
      <c r="N81" s="27"/>
    </row>
    <row r="82" spans="1:14" s="4" customFormat="1" ht="15.75">
      <c r="A82" s="119" t="s">
        <v>21</v>
      </c>
      <c r="B82" s="45">
        <v>1871.9812063920776</v>
      </c>
      <c r="C82" s="43">
        <v>1954.4845824893091</v>
      </c>
      <c r="D82" s="43"/>
      <c r="E82" s="45">
        <v>1755.3543684447</v>
      </c>
      <c r="F82" s="123" t="s">
        <v>24</v>
      </c>
      <c r="H82" s="161"/>
      <c r="I82" s="161"/>
      <c r="N82" s="27"/>
    </row>
    <row r="83" spans="1:14" s="4" customFormat="1" ht="15.75">
      <c r="A83" s="119" t="s">
        <v>27</v>
      </c>
      <c r="B83" s="45">
        <v>231505.37777777776</v>
      </c>
      <c r="C83" s="43">
        <v>232227.73333333334</v>
      </c>
      <c r="D83" s="43">
        <v>230786</v>
      </c>
      <c r="E83" s="45">
        <v>236165.50393097309</v>
      </c>
      <c r="F83" s="123" t="s">
        <v>30</v>
      </c>
      <c r="H83" s="161"/>
      <c r="I83" s="161"/>
      <c r="N83" s="27"/>
    </row>
    <row r="84" spans="1:14" s="4" customFormat="1" ht="15.75">
      <c r="A84" s="119" t="s">
        <v>31</v>
      </c>
      <c r="B84" s="45">
        <v>26556.404326231186</v>
      </c>
      <c r="C84" s="43">
        <v>26532.755730056113</v>
      </c>
      <c r="D84" s="43">
        <v>27669</v>
      </c>
      <c r="E84" s="45">
        <v>28493.942999999999</v>
      </c>
      <c r="F84" s="123" t="s">
        <v>34</v>
      </c>
      <c r="H84" s="161"/>
      <c r="I84" s="161"/>
      <c r="N84" s="27"/>
    </row>
    <row r="85" spans="1:14" s="4" customFormat="1" ht="15.75">
      <c r="A85" s="119" t="s">
        <v>122</v>
      </c>
      <c r="B85" s="45">
        <v>10742.907999999999</v>
      </c>
      <c r="C85" s="43">
        <v>10742.907999999999</v>
      </c>
      <c r="D85" s="43"/>
      <c r="E85" s="45">
        <v>10742.907999999999</v>
      </c>
      <c r="F85" s="123" t="s">
        <v>169</v>
      </c>
      <c r="H85" s="161"/>
      <c r="I85" s="161"/>
      <c r="N85" s="27"/>
    </row>
    <row r="86" spans="1:14" s="4" customFormat="1" ht="15.75">
      <c r="A86" s="119" t="s">
        <v>38</v>
      </c>
      <c r="B86" s="45">
        <v>2123.52</v>
      </c>
      <c r="C86" s="43">
        <v>2315.52</v>
      </c>
      <c r="D86" s="43"/>
      <c r="E86" s="45">
        <v>3151.52</v>
      </c>
      <c r="F86" s="123" t="s">
        <v>103</v>
      </c>
      <c r="H86" s="161"/>
      <c r="I86" s="161"/>
      <c r="N86" s="27"/>
    </row>
    <row r="87" spans="1:14" s="4" customFormat="1" ht="15.75">
      <c r="A87" s="119" t="s">
        <v>42</v>
      </c>
      <c r="B87" s="45">
        <v>6997.333333333333</v>
      </c>
      <c r="C87" s="43">
        <v>10128</v>
      </c>
      <c r="D87" s="43">
        <v>736</v>
      </c>
      <c r="E87" s="45">
        <v>0</v>
      </c>
      <c r="F87" s="123" t="s">
        <v>44</v>
      </c>
      <c r="H87" s="161"/>
      <c r="I87" s="161"/>
      <c r="N87" s="27"/>
    </row>
    <row r="88" spans="1:14" s="4" customFormat="1" ht="15.75">
      <c r="A88" s="119" t="s">
        <v>120</v>
      </c>
      <c r="B88" s="45">
        <v>23617.119333333336</v>
      </c>
      <c r="C88" s="43">
        <v>22255.88</v>
      </c>
      <c r="D88" s="43">
        <v>28207</v>
      </c>
      <c r="E88" s="45">
        <v>31331.953002167302</v>
      </c>
      <c r="F88" s="123" t="s">
        <v>47</v>
      </c>
      <c r="H88" s="161"/>
      <c r="I88" s="161"/>
      <c r="N88" s="27"/>
    </row>
    <row r="89" spans="1:14" s="4" customFormat="1" ht="15.75">
      <c r="A89" s="119" t="s">
        <v>48</v>
      </c>
      <c r="B89" s="45">
        <v>2681.5</v>
      </c>
      <c r="C89" s="43">
        <v>2703</v>
      </c>
      <c r="D89" s="43"/>
      <c r="E89" s="45">
        <v>2777</v>
      </c>
      <c r="F89" s="123" t="s">
        <v>50</v>
      </c>
      <c r="H89" s="161"/>
      <c r="I89" s="161"/>
      <c r="N89" s="27"/>
    </row>
    <row r="90" spans="1:14" s="4" customFormat="1" ht="15.75">
      <c r="A90" s="119" t="s">
        <v>51</v>
      </c>
      <c r="B90" s="45">
        <v>33871.74906959707</v>
      </c>
      <c r="C90" s="43">
        <v>34929.118109890114</v>
      </c>
      <c r="D90" s="43">
        <v>32743</v>
      </c>
      <c r="E90" s="45">
        <v>31060.989010989</v>
      </c>
      <c r="F90" s="123" t="s">
        <v>53</v>
      </c>
      <c r="H90" s="161"/>
      <c r="I90" s="161"/>
      <c r="N90" s="27"/>
    </row>
    <row r="91" spans="1:14" s="4" customFormat="1" ht="15.75">
      <c r="A91" s="119" t="s">
        <v>54</v>
      </c>
      <c r="B91" s="45">
        <v>14959.042288108954</v>
      </c>
      <c r="C91" s="43">
        <v>15166.853753106874</v>
      </c>
      <c r="D91" s="43">
        <v>14742</v>
      </c>
      <c r="E91" s="45">
        <v>14903.8647978881</v>
      </c>
      <c r="F91" s="123" t="s">
        <v>56</v>
      </c>
      <c r="H91" s="161"/>
      <c r="I91" s="161"/>
      <c r="N91" s="27"/>
    </row>
    <row r="92" spans="1:14" s="4" customFormat="1" ht="15.75">
      <c r="A92" s="119" t="s">
        <v>57</v>
      </c>
      <c r="B92" s="45">
        <v>63645.32266393071</v>
      </c>
      <c r="C92" s="43">
        <v>63692.964</v>
      </c>
      <c r="D92" s="43">
        <v>66178</v>
      </c>
      <c r="E92" s="45">
        <v>68089.426484131895</v>
      </c>
      <c r="F92" s="123" t="s">
        <v>59</v>
      </c>
      <c r="H92" s="161"/>
      <c r="I92" s="161"/>
      <c r="N92" s="27"/>
    </row>
    <row r="93" spans="1:14" s="4" customFormat="1" ht="15.75">
      <c r="A93" s="119" t="s">
        <v>60</v>
      </c>
      <c r="B93" s="45">
        <v>18461.897000000001</v>
      </c>
      <c r="C93" s="43">
        <v>18461.897000000001</v>
      </c>
      <c r="D93" s="43">
        <v>18461.897000000001</v>
      </c>
      <c r="E93" s="43">
        <v>18461.897000000001</v>
      </c>
      <c r="F93" s="123" t="s">
        <v>62</v>
      </c>
      <c r="H93" s="161"/>
      <c r="I93" s="161"/>
      <c r="N93" s="27"/>
    </row>
    <row r="94" spans="1:14" s="4" customFormat="1" ht="15.75">
      <c r="A94" s="119" t="s">
        <v>63</v>
      </c>
      <c r="B94" s="45">
        <v>109456.33333333333</v>
      </c>
      <c r="C94" s="43">
        <v>109660</v>
      </c>
      <c r="D94" s="43">
        <v>116385</v>
      </c>
      <c r="E94" s="45">
        <v>126639</v>
      </c>
      <c r="F94" s="123" t="s">
        <v>65</v>
      </c>
      <c r="H94" s="161"/>
      <c r="I94" s="161"/>
      <c r="N94" s="27"/>
    </row>
    <row r="95" spans="1:14" s="4" customFormat="1" ht="15.75">
      <c r="A95" s="119" t="s">
        <v>66</v>
      </c>
      <c r="B95" s="45">
        <v>60558.337106180472</v>
      </c>
      <c r="C95" s="43">
        <v>62663.788973930437</v>
      </c>
      <c r="D95" s="43">
        <v>64227</v>
      </c>
      <c r="E95" s="45">
        <v>66523.494975607697</v>
      </c>
      <c r="F95" s="123" t="s">
        <v>68</v>
      </c>
      <c r="H95" s="161"/>
      <c r="I95" s="161"/>
      <c r="N95" s="27"/>
    </row>
    <row r="96" spans="1:14" s="4" customFormat="1" ht="15.75">
      <c r="A96" s="119" t="s">
        <v>69</v>
      </c>
      <c r="B96" s="45">
        <v>7078.9053333333331</v>
      </c>
      <c r="C96" s="43">
        <v>7079.1660000000002</v>
      </c>
      <c r="D96" s="43">
        <v>7408</v>
      </c>
      <c r="E96" s="45">
        <v>8994.9742885803007</v>
      </c>
      <c r="F96" s="123" t="s">
        <v>72</v>
      </c>
      <c r="H96" s="161"/>
      <c r="I96" s="161"/>
      <c r="N96" s="27"/>
    </row>
    <row r="97" spans="1:14" s="4" customFormat="1" ht="16.5" thickBot="1">
      <c r="A97" s="120" t="s">
        <v>77</v>
      </c>
      <c r="B97" s="45">
        <v>2591.0444666666667</v>
      </c>
      <c r="C97" s="44">
        <v>2595.1417000000001</v>
      </c>
      <c r="D97" s="44">
        <v>2313</v>
      </c>
      <c r="E97" s="45">
        <v>1942.0605888888999</v>
      </c>
      <c r="F97" s="124" t="s">
        <v>78</v>
      </c>
      <c r="H97" s="161"/>
      <c r="I97" s="161"/>
      <c r="N97" s="27"/>
    </row>
    <row r="98" spans="1:14" s="4" customFormat="1" ht="16.5" thickBot="1">
      <c r="A98" s="121" t="s">
        <v>145</v>
      </c>
      <c r="B98" s="121">
        <v>861324.5882844188</v>
      </c>
      <c r="C98" s="125">
        <v>873421.87636334787</v>
      </c>
      <c r="D98" s="125">
        <v>873692.897</v>
      </c>
      <c r="E98" s="125">
        <v>933047.31206544419</v>
      </c>
      <c r="F98" s="126" t="s">
        <v>140</v>
      </c>
      <c r="H98" s="164"/>
      <c r="I98" s="164"/>
      <c r="N98" s="27"/>
    </row>
    <row r="99" spans="1:14" s="4" customFormat="1" ht="16.5" thickBot="1">
      <c r="A99" s="121" t="s">
        <v>133</v>
      </c>
      <c r="B99" s="125"/>
      <c r="C99" s="125">
        <v>31524355.726652343</v>
      </c>
      <c r="D99" s="125">
        <v>32943943.329907961</v>
      </c>
      <c r="E99" s="125">
        <v>36470161.575036421</v>
      </c>
      <c r="F99" s="127" t="s">
        <v>136</v>
      </c>
      <c r="H99" s="164"/>
      <c r="I99" s="164"/>
      <c r="N99" s="27"/>
    </row>
    <row r="100" spans="1:14" s="4" customFormat="1">
      <c r="A100" s="21" t="s">
        <v>146</v>
      </c>
      <c r="B100" s="21"/>
      <c r="C100" s="21"/>
      <c r="D100" s="27"/>
      <c r="E100" s="27"/>
      <c r="F100" s="27"/>
      <c r="G100" s="27"/>
      <c r="H100" s="162"/>
      <c r="I100" s="162"/>
      <c r="J100" s="27"/>
      <c r="K100" s="27"/>
      <c r="L100" s="27"/>
      <c r="M100" s="27"/>
      <c r="N100" s="27"/>
    </row>
    <row r="101" spans="1:14" s="4" customFormat="1">
      <c r="A101" s="22" t="s">
        <v>121</v>
      </c>
      <c r="B101" s="27"/>
      <c r="C101" s="27"/>
      <c r="D101" s="27"/>
      <c r="E101" s="27"/>
      <c r="F101" s="27"/>
      <c r="G101" s="27"/>
      <c r="H101" s="162"/>
      <c r="I101" s="162"/>
      <c r="J101" s="27"/>
      <c r="K101" s="27"/>
      <c r="L101" s="27"/>
      <c r="M101" s="27"/>
      <c r="N101" s="27"/>
    </row>
    <row r="102" spans="1:14" s="4" customFormat="1">
      <c r="A102" s="27"/>
      <c r="B102" s="27"/>
      <c r="C102" s="27"/>
      <c r="D102" s="27"/>
      <c r="E102" s="27"/>
      <c r="F102" s="27"/>
      <c r="G102" s="27"/>
      <c r="H102" s="162"/>
      <c r="I102" s="162"/>
      <c r="J102" s="27"/>
      <c r="K102" s="27"/>
      <c r="L102" s="27"/>
      <c r="M102" s="27"/>
      <c r="N102" s="27"/>
    </row>
    <row r="103" spans="1:14" s="4" customFormat="1">
      <c r="A103" s="27"/>
      <c r="B103" s="27"/>
      <c r="C103" s="27"/>
      <c r="D103" s="27"/>
      <c r="E103" s="27"/>
      <c r="F103" s="27"/>
      <c r="G103" s="27"/>
      <c r="H103" s="162"/>
      <c r="I103" s="162"/>
      <c r="J103" s="27"/>
      <c r="K103" s="27"/>
      <c r="L103" s="27"/>
      <c r="M103" s="27"/>
      <c r="N103" s="27"/>
    </row>
    <row r="104" spans="1:14" s="4" customFormat="1" ht="28.5" customHeight="1">
      <c r="A104" s="346" t="s">
        <v>218</v>
      </c>
      <c r="B104" s="346"/>
      <c r="C104" s="346"/>
      <c r="D104" s="346"/>
      <c r="E104" s="346"/>
      <c r="F104" s="346"/>
      <c r="G104" s="23"/>
      <c r="H104" s="23"/>
      <c r="I104" s="23"/>
      <c r="J104" s="23"/>
      <c r="K104" s="23"/>
      <c r="L104" s="23"/>
      <c r="M104" s="23"/>
      <c r="N104" s="27"/>
    </row>
    <row r="105" spans="1:14" s="4" customFormat="1" ht="15.75" customHeight="1">
      <c r="A105" s="347" t="s">
        <v>194</v>
      </c>
      <c r="B105" s="347"/>
      <c r="C105" s="347"/>
      <c r="D105" s="347"/>
      <c r="E105" s="347"/>
      <c r="F105" s="347"/>
      <c r="G105" s="23"/>
      <c r="H105" s="23"/>
      <c r="I105" s="23"/>
      <c r="J105" s="23"/>
      <c r="K105" s="23"/>
      <c r="L105" s="23"/>
      <c r="M105" s="23"/>
      <c r="N105" s="27"/>
    </row>
    <row r="106" spans="1:14" s="4" customFormat="1" ht="15.75" customHeight="1" thickBot="1">
      <c r="A106" s="40" t="s">
        <v>135</v>
      </c>
      <c r="B106" s="23"/>
      <c r="C106" s="23"/>
      <c r="D106" s="23"/>
      <c r="E106" s="344" t="s">
        <v>111</v>
      </c>
      <c r="F106" s="344"/>
      <c r="G106" s="23"/>
      <c r="H106" s="23"/>
      <c r="I106" s="23"/>
      <c r="J106" s="23"/>
      <c r="K106" s="23"/>
      <c r="L106" s="23"/>
      <c r="M106" s="23"/>
      <c r="N106" s="27"/>
    </row>
    <row r="107" spans="1:14" s="4" customFormat="1" ht="32.25" thickBot="1">
      <c r="A107" s="112" t="s">
        <v>119</v>
      </c>
      <c r="B107" s="116" t="s">
        <v>214</v>
      </c>
      <c r="C107" s="116">
        <v>2017</v>
      </c>
      <c r="D107" s="116">
        <v>2018</v>
      </c>
      <c r="E107" s="116">
        <v>2019</v>
      </c>
      <c r="F107" s="117" t="s">
        <v>3</v>
      </c>
      <c r="N107" s="27"/>
    </row>
    <row r="108" spans="1:14" s="4" customFormat="1" ht="15.75">
      <c r="A108" s="118" t="s">
        <v>5</v>
      </c>
      <c r="B108" s="45">
        <v>614.31924877934864</v>
      </c>
      <c r="C108" s="45">
        <v>619.01408450704139</v>
      </c>
      <c r="D108" s="45">
        <v>611.40845056340004</v>
      </c>
      <c r="E108" s="45">
        <v>652.53521126759995</v>
      </c>
      <c r="F108" s="122" t="s">
        <v>8</v>
      </c>
      <c r="N108" s="27"/>
    </row>
    <row r="109" spans="1:14" s="4" customFormat="1" ht="15.75">
      <c r="A109" s="119" t="s">
        <v>9</v>
      </c>
      <c r="B109" s="45">
        <v>124823.86033330001</v>
      </c>
      <c r="C109" s="43">
        <v>124449.26300000001</v>
      </c>
      <c r="D109" s="43">
        <v>139528.55499989999</v>
      </c>
      <c r="E109" s="45">
        <v>155429.66794267931</v>
      </c>
      <c r="F109" s="123" t="s">
        <v>170</v>
      </c>
      <c r="N109" s="27"/>
    </row>
    <row r="110" spans="1:14" s="4" customFormat="1" ht="15.75">
      <c r="A110" s="119" t="s">
        <v>12</v>
      </c>
      <c r="B110" s="45">
        <v>19193.971631205666</v>
      </c>
      <c r="C110" s="43">
        <v>19233.244680851065</v>
      </c>
      <c r="D110" s="43">
        <v>19344.414893616999</v>
      </c>
      <c r="E110" s="45">
        <v>19147.3404255319</v>
      </c>
      <c r="F110" s="123" t="s">
        <v>14</v>
      </c>
      <c r="N110" s="27"/>
    </row>
    <row r="111" spans="1:14" s="4" customFormat="1" ht="15.75">
      <c r="A111" s="119" t="s">
        <v>15</v>
      </c>
      <c r="B111" s="45">
        <v>471.73677152946448</v>
      </c>
      <c r="C111" s="43">
        <v>497.80380673499263</v>
      </c>
      <c r="D111" s="43">
        <v>453.51322468609999</v>
      </c>
      <c r="E111" s="45">
        <v>508.13480223120001</v>
      </c>
      <c r="F111" s="123" t="s">
        <v>17</v>
      </c>
      <c r="N111" s="27"/>
    </row>
    <row r="112" spans="1:14" s="4" customFormat="1" ht="15.75">
      <c r="A112" s="119" t="s">
        <v>18</v>
      </c>
      <c r="B112" s="45">
        <v>2166.6743944149998</v>
      </c>
      <c r="C112" s="43">
        <v>1893</v>
      </c>
      <c r="D112" s="43">
        <v>2739.0231832449999</v>
      </c>
      <c r="E112" s="45">
        <v>2821.7731832449999</v>
      </c>
      <c r="F112" s="123" t="s">
        <v>20</v>
      </c>
      <c r="N112" s="27"/>
    </row>
    <row r="113" spans="1:14" s="4" customFormat="1" ht="15.75">
      <c r="A113" s="119" t="s">
        <v>132</v>
      </c>
      <c r="B113" s="45" t="s">
        <v>101</v>
      </c>
      <c r="C113" s="43" t="s">
        <v>101</v>
      </c>
      <c r="D113" s="43" t="s">
        <v>101</v>
      </c>
      <c r="E113" s="45" t="s">
        <v>101</v>
      </c>
      <c r="F113" s="123" t="s">
        <v>26</v>
      </c>
      <c r="N113" s="27"/>
    </row>
    <row r="114" spans="1:14" s="4" customFormat="1" ht="15.75">
      <c r="A114" s="119" t="s">
        <v>21</v>
      </c>
      <c r="B114" s="45" t="s">
        <v>101</v>
      </c>
      <c r="C114" s="43" t="s">
        <v>101</v>
      </c>
      <c r="D114" s="43" t="s">
        <v>101</v>
      </c>
      <c r="E114" s="45" t="s">
        <v>101</v>
      </c>
      <c r="F114" s="123" t="s">
        <v>24</v>
      </c>
      <c r="N114" s="27"/>
    </row>
    <row r="115" spans="1:14" s="4" customFormat="1" ht="15.75">
      <c r="A115" s="119" t="s">
        <v>27</v>
      </c>
      <c r="B115" s="45">
        <v>86211.242524764544</v>
      </c>
      <c r="C115" s="43">
        <v>79597.600000000006</v>
      </c>
      <c r="D115" s="43">
        <v>105063.32757429359</v>
      </c>
      <c r="E115" s="45">
        <v>123049.9829153795</v>
      </c>
      <c r="F115" s="123" t="s">
        <v>30</v>
      </c>
      <c r="N115" s="27"/>
    </row>
    <row r="116" spans="1:14" s="4" customFormat="1" ht="15.75">
      <c r="A116" s="119" t="s">
        <v>31</v>
      </c>
      <c r="B116" s="45" t="s">
        <v>101</v>
      </c>
      <c r="C116" s="45" t="s">
        <v>101</v>
      </c>
      <c r="D116" s="45" t="s">
        <v>101</v>
      </c>
      <c r="E116" s="45" t="s">
        <v>101</v>
      </c>
      <c r="F116" s="123" t="s">
        <v>34</v>
      </c>
      <c r="N116" s="27"/>
    </row>
    <row r="117" spans="1:14" s="4" customFormat="1" ht="15.75">
      <c r="A117" s="119" t="s">
        <v>35</v>
      </c>
      <c r="B117" s="45">
        <v>5</v>
      </c>
      <c r="C117" s="43"/>
      <c r="D117" s="43">
        <v>5</v>
      </c>
      <c r="E117" s="45">
        <v>5</v>
      </c>
      <c r="F117" s="123" t="s">
        <v>169</v>
      </c>
      <c r="N117" s="27"/>
    </row>
    <row r="118" spans="1:14" s="4" customFormat="1" ht="15.75">
      <c r="A118" s="119" t="s">
        <v>38</v>
      </c>
      <c r="B118" s="45" t="s">
        <v>101</v>
      </c>
      <c r="C118" s="45" t="s">
        <v>101</v>
      </c>
      <c r="D118" s="45" t="s">
        <v>101</v>
      </c>
      <c r="E118" s="45" t="s">
        <v>101</v>
      </c>
      <c r="F118" s="123" t="s">
        <v>103</v>
      </c>
      <c r="N118" s="27"/>
    </row>
    <row r="119" spans="1:14" s="4" customFormat="1" ht="15.75">
      <c r="A119" s="119" t="s">
        <v>42</v>
      </c>
      <c r="B119" s="45">
        <v>2522.7666666666669</v>
      </c>
      <c r="C119" s="43">
        <v>2485.9</v>
      </c>
      <c r="D119" s="43">
        <v>2674.3</v>
      </c>
      <c r="E119" s="45">
        <v>2868.5</v>
      </c>
      <c r="F119" s="123" t="s">
        <v>44</v>
      </c>
      <c r="N119" s="27"/>
    </row>
    <row r="120" spans="1:14" s="4" customFormat="1" ht="15.75">
      <c r="A120" s="119" t="s">
        <v>120</v>
      </c>
      <c r="B120" s="45">
        <v>9014.3213333333333</v>
      </c>
      <c r="C120" s="43">
        <v>8281.3880000000008</v>
      </c>
      <c r="D120" s="43">
        <v>10876.216</v>
      </c>
      <c r="E120" s="45">
        <v>11991.798356740401</v>
      </c>
      <c r="F120" s="123" t="s">
        <v>47</v>
      </c>
      <c r="N120" s="27"/>
    </row>
    <row r="121" spans="1:14" s="4" customFormat="1" ht="15.75">
      <c r="A121" s="119" t="s">
        <v>48</v>
      </c>
      <c r="B121" s="45">
        <v>382.33333333333331</v>
      </c>
      <c r="C121" s="43">
        <v>422</v>
      </c>
      <c r="D121" s="43">
        <v>325</v>
      </c>
      <c r="E121" s="45">
        <v>318</v>
      </c>
      <c r="F121" s="123" t="s">
        <v>50</v>
      </c>
      <c r="N121" s="27"/>
    </row>
    <row r="122" spans="1:14" s="4" customFormat="1" ht="15.75">
      <c r="A122" s="119" t="s">
        <v>51</v>
      </c>
      <c r="B122" s="45">
        <v>48133.920901098893</v>
      </c>
      <c r="C122" s="43">
        <v>52883.436296703301</v>
      </c>
      <c r="D122" s="43">
        <v>40329.670329670298</v>
      </c>
      <c r="E122" s="45">
        <v>44779.945054944998</v>
      </c>
      <c r="F122" s="123" t="s">
        <v>53</v>
      </c>
      <c r="N122" s="27"/>
    </row>
    <row r="123" spans="1:14" s="4" customFormat="1" ht="15.75">
      <c r="A123" s="119" t="s">
        <v>54</v>
      </c>
      <c r="B123" s="45">
        <v>31222.867046908414</v>
      </c>
      <c r="C123" s="43">
        <v>30623.964563380279</v>
      </c>
      <c r="D123" s="43">
        <v>32816.653905452098</v>
      </c>
      <c r="E123" s="45">
        <v>32996.858953968003</v>
      </c>
      <c r="F123" s="123" t="s">
        <v>56</v>
      </c>
      <c r="N123" s="27"/>
    </row>
    <row r="124" spans="1:14" s="4" customFormat="1" ht="15.75">
      <c r="A124" s="119" t="s">
        <v>57</v>
      </c>
      <c r="B124" s="45">
        <v>14280.515455422375</v>
      </c>
      <c r="C124" s="43">
        <v>13900.397000000001</v>
      </c>
      <c r="D124" s="43">
        <v>15608.0854618878</v>
      </c>
      <c r="E124" s="45">
        <v>16045.9359949189</v>
      </c>
      <c r="F124" s="123" t="s">
        <v>59</v>
      </c>
      <c r="N124" s="27"/>
    </row>
    <row r="125" spans="1:14" s="4" customFormat="1" ht="15.75">
      <c r="A125" s="119" t="s">
        <v>63</v>
      </c>
      <c r="B125" s="45">
        <v>7467.666666666667</v>
      </c>
      <c r="C125" s="43">
        <v>7426</v>
      </c>
      <c r="D125" s="43">
        <v>7750</v>
      </c>
      <c r="E125" s="45">
        <v>8155</v>
      </c>
      <c r="F125" s="123" t="s">
        <v>65</v>
      </c>
      <c r="N125" s="27"/>
    </row>
    <row r="126" spans="1:14" s="4" customFormat="1" ht="15.75">
      <c r="A126" s="119" t="s">
        <v>66</v>
      </c>
      <c r="B126" s="45">
        <v>5504.3779717672596</v>
      </c>
      <c r="C126" s="43">
        <v>5891.5691763979521</v>
      </c>
      <c r="D126" s="43">
        <v>5418.2168783650004</v>
      </c>
      <c r="E126" s="45">
        <v>6459.7398157028001</v>
      </c>
      <c r="F126" s="123" t="s">
        <v>68</v>
      </c>
      <c r="N126" s="27"/>
    </row>
    <row r="127" spans="1:14" s="4" customFormat="1" ht="15.75">
      <c r="A127" s="119" t="s">
        <v>69</v>
      </c>
      <c r="B127" s="45">
        <v>82.34999999999998</v>
      </c>
      <c r="C127" s="43">
        <v>84.358999999999995</v>
      </c>
      <c r="D127" s="43">
        <v>87.995999999999995</v>
      </c>
      <c r="E127" s="45">
        <v>92.7746666667</v>
      </c>
      <c r="F127" s="123" t="s">
        <v>72</v>
      </c>
      <c r="N127" s="27"/>
    </row>
    <row r="128" spans="1:14" s="4" customFormat="1" ht="16.5" thickBot="1">
      <c r="A128" s="119" t="s">
        <v>77</v>
      </c>
      <c r="B128" s="45">
        <v>664.67188888889996</v>
      </c>
      <c r="C128" s="43">
        <v>665.33699999999999</v>
      </c>
      <c r="D128" s="43">
        <v>668.94266666670001</v>
      </c>
      <c r="E128" s="45">
        <v>672.27388888890005</v>
      </c>
      <c r="F128" s="123" t="s">
        <v>78</v>
      </c>
      <c r="N128" s="27"/>
    </row>
    <row r="129" spans="1:14" s="4" customFormat="1" ht="16.5" thickBot="1">
      <c r="A129" s="121" t="s">
        <v>145</v>
      </c>
      <c r="B129" s="121">
        <v>352759.26283474657</v>
      </c>
      <c r="C129" s="125">
        <v>348954.27660857461</v>
      </c>
      <c r="D129" s="125">
        <v>384300.32356834708</v>
      </c>
      <c r="E129" s="125">
        <v>425995.26121216518</v>
      </c>
      <c r="F129" s="126" t="s">
        <v>140</v>
      </c>
      <c r="N129" s="27"/>
    </row>
    <row r="130" spans="1:14" s="4" customFormat="1" ht="16.5" thickBot="1">
      <c r="A130" s="121" t="s">
        <v>133</v>
      </c>
      <c r="B130" s="125"/>
      <c r="C130" s="125">
        <v>31524355.726652343</v>
      </c>
      <c r="D130" s="125">
        <v>31507548.62866471</v>
      </c>
      <c r="E130" s="125">
        <v>34571124.321563274</v>
      </c>
      <c r="F130" s="126" t="s">
        <v>136</v>
      </c>
      <c r="N130" s="27"/>
    </row>
    <row r="131" spans="1:14" s="4" customFormat="1">
      <c r="A131" s="21" t="s">
        <v>146</v>
      </c>
      <c r="B131" s="21"/>
      <c r="C131" s="21"/>
      <c r="D131" s="27"/>
      <c r="E131" s="27"/>
      <c r="G131" s="27"/>
      <c r="H131" s="162"/>
      <c r="I131" s="162"/>
      <c r="J131" s="27"/>
      <c r="K131" s="27"/>
      <c r="L131" s="27"/>
      <c r="M131" s="27"/>
      <c r="N131" s="27"/>
    </row>
    <row r="132" spans="1:14" s="4" customFormat="1">
      <c r="A132" s="22" t="s">
        <v>121</v>
      </c>
      <c r="B132" s="27"/>
      <c r="C132" s="27"/>
      <c r="D132" s="27"/>
      <c r="E132" s="27"/>
      <c r="G132" s="27"/>
      <c r="H132" s="162"/>
      <c r="I132" s="162"/>
      <c r="J132" s="27"/>
      <c r="K132" s="27"/>
      <c r="L132" s="27"/>
      <c r="M132" s="27"/>
      <c r="N132" s="27"/>
    </row>
    <row r="133" spans="1:14">
      <c r="H133" s="40"/>
      <c r="I133" s="40"/>
    </row>
    <row r="134" spans="1:14">
      <c r="H134" s="163"/>
      <c r="I134" s="40"/>
    </row>
    <row r="135" spans="1:14">
      <c r="H135" s="163"/>
      <c r="I135" s="163"/>
    </row>
    <row r="136" spans="1:14">
      <c r="H136" s="163"/>
      <c r="I136" s="163"/>
    </row>
    <row r="137" spans="1:14">
      <c r="H137" s="163"/>
      <c r="I137" s="163"/>
    </row>
    <row r="138" spans="1:14">
      <c r="H138" s="163"/>
      <c r="I138" s="163"/>
    </row>
    <row r="139" spans="1:14">
      <c r="H139" s="163"/>
      <c r="I139" s="163"/>
    </row>
    <row r="140" spans="1:14">
      <c r="H140" s="163"/>
      <c r="I140" s="163"/>
    </row>
    <row r="141" spans="1:14">
      <c r="H141" s="163"/>
      <c r="I141" s="163"/>
    </row>
    <row r="142" spans="1:14">
      <c r="H142" s="163"/>
      <c r="I142" s="163"/>
    </row>
    <row r="143" spans="1:14">
      <c r="H143" s="163"/>
      <c r="I143" s="163"/>
    </row>
    <row r="144" spans="1:14">
      <c r="H144" s="163"/>
      <c r="I144" s="163"/>
    </row>
    <row r="145" spans="8:9">
      <c r="H145" s="163"/>
      <c r="I145" s="163"/>
    </row>
    <row r="146" spans="8:9">
      <c r="H146" s="163"/>
      <c r="I146" s="163"/>
    </row>
    <row r="147" spans="8:9">
      <c r="H147" s="163"/>
      <c r="I147" s="163"/>
    </row>
    <row r="148" spans="8:9">
      <c r="H148" s="163"/>
      <c r="I148" s="163"/>
    </row>
    <row r="149" spans="8:9">
      <c r="H149" s="163"/>
      <c r="I149" s="163"/>
    </row>
    <row r="150" spans="8:9">
      <c r="H150" s="163"/>
      <c r="I150" s="163"/>
    </row>
    <row r="151" spans="8:9">
      <c r="H151" s="163"/>
      <c r="I151" s="163"/>
    </row>
    <row r="152" spans="8:9">
      <c r="H152" s="163"/>
      <c r="I152" s="163"/>
    </row>
    <row r="153" spans="8:9">
      <c r="H153" s="163"/>
      <c r="I153" s="163"/>
    </row>
    <row r="154" spans="8:9">
      <c r="H154" s="163"/>
      <c r="I154" s="163"/>
    </row>
    <row r="155" spans="8:9">
      <c r="H155" s="163"/>
      <c r="I155" s="163"/>
    </row>
    <row r="156" spans="8:9">
      <c r="H156" s="163"/>
      <c r="I156" s="163"/>
    </row>
    <row r="157" spans="8:9">
      <c r="H157" s="163"/>
      <c r="I157" s="163"/>
    </row>
    <row r="158" spans="8:9">
      <c r="H158" s="163"/>
      <c r="I158" s="163"/>
    </row>
    <row r="159" spans="8:9">
      <c r="H159" s="163"/>
      <c r="I159" s="163"/>
    </row>
    <row r="160" spans="8:9">
      <c r="H160" s="163"/>
      <c r="I160" s="163"/>
    </row>
    <row r="161" spans="8:9">
      <c r="H161" s="163"/>
      <c r="I161" s="163"/>
    </row>
    <row r="162" spans="8:9">
      <c r="H162" s="163"/>
      <c r="I162" s="163"/>
    </row>
    <row r="163" spans="8:9">
      <c r="H163" s="163"/>
      <c r="I163" s="163"/>
    </row>
    <row r="164" spans="8:9">
      <c r="H164" s="163"/>
      <c r="I164" s="163"/>
    </row>
    <row r="165" spans="8:9">
      <c r="H165" s="163"/>
      <c r="I165" s="163"/>
    </row>
    <row r="166" spans="8:9">
      <c r="H166" s="163"/>
      <c r="I166" s="163"/>
    </row>
    <row r="167" spans="8:9">
      <c r="H167" s="163"/>
      <c r="I167" s="163"/>
    </row>
    <row r="168" spans="8:9">
      <c r="H168" s="163"/>
      <c r="I168" s="163"/>
    </row>
    <row r="169" spans="8:9">
      <c r="H169" s="163"/>
      <c r="I169" s="163"/>
    </row>
    <row r="170" spans="8:9">
      <c r="H170" s="163"/>
      <c r="I170" s="163"/>
    </row>
    <row r="171" spans="8:9">
      <c r="H171" s="163"/>
      <c r="I171" s="163"/>
    </row>
    <row r="172" spans="8:9">
      <c r="H172" s="163"/>
      <c r="I172" s="163"/>
    </row>
    <row r="173" spans="8:9">
      <c r="H173" s="163"/>
      <c r="I173" s="163"/>
    </row>
    <row r="174" spans="8:9">
      <c r="H174" s="163"/>
      <c r="I174" s="163"/>
    </row>
    <row r="175" spans="8:9">
      <c r="H175" s="163"/>
      <c r="I175" s="163"/>
    </row>
    <row r="176" spans="8:9">
      <c r="H176" s="163"/>
      <c r="I176" s="163"/>
    </row>
    <row r="177" spans="8:9">
      <c r="H177" s="163"/>
      <c r="I177" s="163"/>
    </row>
    <row r="178" spans="8:9">
      <c r="H178" s="163"/>
      <c r="I178" s="163"/>
    </row>
    <row r="179" spans="8:9">
      <c r="H179" s="163"/>
      <c r="I179" s="163"/>
    </row>
    <row r="180" spans="8:9">
      <c r="H180" s="163"/>
      <c r="I180" s="163"/>
    </row>
    <row r="181" spans="8:9">
      <c r="H181" s="163"/>
      <c r="I181" s="163"/>
    </row>
    <row r="182" spans="8:9">
      <c r="H182" s="163"/>
      <c r="I182" s="163"/>
    </row>
    <row r="183" spans="8:9">
      <c r="H183" s="163"/>
      <c r="I183" s="163"/>
    </row>
    <row r="184" spans="8:9">
      <c r="H184" s="163"/>
      <c r="I184" s="163"/>
    </row>
    <row r="185" spans="8:9">
      <c r="H185" s="163"/>
      <c r="I185" s="163"/>
    </row>
    <row r="186" spans="8:9">
      <c r="H186" s="163"/>
      <c r="I186" s="163"/>
    </row>
    <row r="187" spans="8:9">
      <c r="H187" s="163"/>
      <c r="I187" s="163"/>
    </row>
    <row r="188" spans="8:9">
      <c r="H188" s="163"/>
      <c r="I188" s="163"/>
    </row>
    <row r="189" spans="8:9">
      <c r="H189" s="163"/>
      <c r="I189" s="163"/>
    </row>
    <row r="190" spans="8:9">
      <c r="H190" s="163"/>
      <c r="I190" s="163"/>
    </row>
    <row r="191" spans="8:9">
      <c r="H191" s="163"/>
      <c r="I191" s="163"/>
    </row>
    <row r="192" spans="8:9">
      <c r="H192" s="163"/>
      <c r="I192" s="163"/>
    </row>
    <row r="193" spans="8:9">
      <c r="H193" s="163"/>
      <c r="I193" s="163"/>
    </row>
    <row r="194" spans="8:9">
      <c r="H194" s="163"/>
      <c r="I194" s="163"/>
    </row>
    <row r="195" spans="8:9">
      <c r="H195" s="163"/>
      <c r="I195" s="163"/>
    </row>
    <row r="196" spans="8:9">
      <c r="H196" s="163"/>
      <c r="I196" s="163"/>
    </row>
    <row r="197" spans="8:9">
      <c r="H197" s="163"/>
      <c r="I197" s="163"/>
    </row>
    <row r="198" spans="8:9">
      <c r="H198" s="163"/>
      <c r="I198" s="163"/>
    </row>
    <row r="199" spans="8:9">
      <c r="H199" s="163"/>
      <c r="I199" s="163"/>
    </row>
    <row r="200" spans="8:9">
      <c r="H200" s="163"/>
      <c r="I200" s="163"/>
    </row>
    <row r="201" spans="8:9">
      <c r="H201" s="163"/>
      <c r="I201" s="163"/>
    </row>
    <row r="202" spans="8:9">
      <c r="H202" s="163"/>
      <c r="I202" s="163"/>
    </row>
    <row r="203" spans="8:9">
      <c r="H203" s="163"/>
      <c r="I203" s="163"/>
    </row>
    <row r="204" spans="8:9">
      <c r="H204" s="163"/>
      <c r="I204" s="163"/>
    </row>
    <row r="205" spans="8:9">
      <c r="H205" s="163"/>
      <c r="I205" s="163"/>
    </row>
    <row r="206" spans="8:9">
      <c r="H206" s="163"/>
      <c r="I206" s="163"/>
    </row>
    <row r="207" spans="8:9">
      <c r="H207" s="163"/>
      <c r="I207" s="163"/>
    </row>
    <row r="208" spans="8:9">
      <c r="H208" s="163"/>
      <c r="I208" s="163"/>
    </row>
    <row r="209" spans="8:9">
      <c r="H209" s="163"/>
      <c r="I209" s="163"/>
    </row>
    <row r="210" spans="8:9">
      <c r="H210" s="163"/>
      <c r="I210" s="163"/>
    </row>
    <row r="211" spans="8:9">
      <c r="H211" s="163"/>
      <c r="I211" s="163"/>
    </row>
    <row r="212" spans="8:9">
      <c r="H212" s="163"/>
      <c r="I212" s="163"/>
    </row>
    <row r="213" spans="8:9">
      <c r="H213" s="163"/>
      <c r="I213" s="163"/>
    </row>
    <row r="214" spans="8:9">
      <c r="H214" s="163"/>
      <c r="I214" s="163"/>
    </row>
    <row r="215" spans="8:9">
      <c r="H215" s="163"/>
      <c r="I215" s="163"/>
    </row>
    <row r="216" spans="8:9">
      <c r="H216" s="163"/>
      <c r="I216" s="163"/>
    </row>
    <row r="217" spans="8:9">
      <c r="H217" s="163"/>
      <c r="I217" s="163"/>
    </row>
    <row r="218" spans="8:9">
      <c r="H218" s="163"/>
      <c r="I218" s="163"/>
    </row>
    <row r="219" spans="8:9">
      <c r="H219" s="163"/>
      <c r="I219" s="163"/>
    </row>
    <row r="220" spans="8:9">
      <c r="H220" s="163"/>
      <c r="I220" s="163"/>
    </row>
    <row r="221" spans="8:9">
      <c r="H221" s="163"/>
      <c r="I221" s="163"/>
    </row>
    <row r="222" spans="8:9">
      <c r="H222" s="163"/>
      <c r="I222" s="163"/>
    </row>
    <row r="223" spans="8:9">
      <c r="H223" s="163"/>
      <c r="I223" s="163"/>
    </row>
    <row r="224" spans="8:9">
      <c r="H224" s="163"/>
      <c r="I224" s="163"/>
    </row>
    <row r="225" spans="8:9">
      <c r="H225" s="163"/>
      <c r="I225" s="163"/>
    </row>
    <row r="226" spans="8:9">
      <c r="H226" s="163"/>
      <c r="I226" s="163"/>
    </row>
    <row r="227" spans="8:9">
      <c r="H227" s="163"/>
      <c r="I227" s="163"/>
    </row>
  </sheetData>
  <mergeCells count="12">
    <mergeCell ref="E106:F106"/>
    <mergeCell ref="A2:F2"/>
    <mergeCell ref="A1:F1"/>
    <mergeCell ref="A40:F40"/>
    <mergeCell ref="A41:F41"/>
    <mergeCell ref="A73:F73"/>
    <mergeCell ref="A104:F104"/>
    <mergeCell ref="A105:F105"/>
    <mergeCell ref="A72:E72"/>
    <mergeCell ref="E3:F3"/>
    <mergeCell ref="E42:F42"/>
    <mergeCell ref="E74:F74"/>
  </mergeCells>
  <conditionalFormatting sqref="A5:A26 H5:I28 A44:A67 A76:A97 H76:I99 C76:D97 A108:A130 C108:D115 H108:H130 E93 E129 C99:D99 C98:E98 C117:D117 C119:D130">
    <cfRule type="cellIs" dxfId="39" priority="59" operator="lessThan">
      <formula>0</formula>
    </cfRule>
  </conditionalFormatting>
  <conditionalFormatting sqref="H5:I28 F5:F28 F44:F67 H76:I99 F76:F99 C76:D97 H108:H130 F108:F130 C108:D115 E93 E129 C99:D99 C98:E98 C117:D117 C119:D130">
    <cfRule type="cellIs" dxfId="38" priority="58" operator="lessThan">
      <formula>0</formula>
    </cfRule>
  </conditionalFormatting>
  <conditionalFormatting sqref="B99">
    <cfRule type="cellIs" dxfId="37" priority="39" operator="lessThan">
      <formula>0</formula>
    </cfRule>
  </conditionalFormatting>
  <conditionalFormatting sqref="B99">
    <cfRule type="cellIs" dxfId="36" priority="38" operator="lessThan">
      <formula>0</formula>
    </cfRule>
  </conditionalFormatting>
  <conditionalFormatting sqref="E76:E92 E94:E97">
    <cfRule type="cellIs" dxfId="35" priority="35" operator="lessThan">
      <formula>0</formula>
    </cfRule>
  </conditionalFormatting>
  <conditionalFormatting sqref="E76:E92 E94:E97">
    <cfRule type="cellIs" dxfId="34" priority="34" operator="lessThan">
      <formula>0</formula>
    </cfRule>
  </conditionalFormatting>
  <conditionalFormatting sqref="B76:B97">
    <cfRule type="cellIs" dxfId="33" priority="33" operator="lessThan">
      <formula>0</formula>
    </cfRule>
  </conditionalFormatting>
  <conditionalFormatting sqref="B76:B97">
    <cfRule type="cellIs" dxfId="32" priority="32" operator="lessThan">
      <formula>0</formula>
    </cfRule>
  </conditionalFormatting>
  <conditionalFormatting sqref="E99">
    <cfRule type="cellIs" dxfId="31" priority="31" operator="lessThan">
      <formula>0</formula>
    </cfRule>
  </conditionalFormatting>
  <conditionalFormatting sqref="E99">
    <cfRule type="cellIs" dxfId="30" priority="30" operator="lessThan">
      <formula>0</formula>
    </cfRule>
  </conditionalFormatting>
  <conditionalFormatting sqref="B108:B115 B117 B119:B128">
    <cfRule type="cellIs" dxfId="29" priority="29" operator="lessThan">
      <formula>0</formula>
    </cfRule>
  </conditionalFormatting>
  <conditionalFormatting sqref="B108:B115 B117 B119:B128">
    <cfRule type="cellIs" dxfId="28" priority="28" operator="lessThan">
      <formula>0</formula>
    </cfRule>
  </conditionalFormatting>
  <conditionalFormatting sqref="B130">
    <cfRule type="cellIs" dxfId="27" priority="27" operator="lessThan">
      <formula>0</formula>
    </cfRule>
  </conditionalFormatting>
  <conditionalFormatting sqref="B130">
    <cfRule type="cellIs" dxfId="26" priority="26" operator="lessThan">
      <formula>0</formula>
    </cfRule>
  </conditionalFormatting>
  <conditionalFormatting sqref="E108:E128 B116:D116 B118:D118">
    <cfRule type="cellIs" dxfId="25" priority="25" operator="lessThan">
      <formula>0</formula>
    </cfRule>
  </conditionalFormatting>
  <conditionalFormatting sqref="E108:E128 B116:D116 B118:D118">
    <cfRule type="cellIs" dxfId="24" priority="24" operator="lessThan">
      <formula>0</formula>
    </cfRule>
  </conditionalFormatting>
  <conditionalFormatting sqref="E130">
    <cfRule type="cellIs" dxfId="23" priority="23" operator="lessThan">
      <formula>0</formula>
    </cfRule>
  </conditionalFormatting>
  <conditionalFormatting sqref="E130">
    <cfRule type="cellIs" dxfId="22" priority="22" operator="lessThan">
      <formula>0</formula>
    </cfRule>
  </conditionalFormatting>
  <conditionalFormatting sqref="B129">
    <cfRule type="cellIs" dxfId="21" priority="21" operator="lessThan">
      <formula>0</formula>
    </cfRule>
  </conditionalFormatting>
  <conditionalFormatting sqref="C5:D13 C23:D26 C15:D21 C28:D28">
    <cfRule type="cellIs" dxfId="20" priority="20" operator="lessThan">
      <formula>0</formula>
    </cfRule>
  </conditionalFormatting>
  <conditionalFormatting sqref="C5:D13 C23:D26 C15:D21 C28:D28">
    <cfRule type="cellIs" dxfId="19" priority="19" operator="lessThan">
      <formula>0</formula>
    </cfRule>
  </conditionalFormatting>
  <conditionalFormatting sqref="B5:B26">
    <cfRule type="cellIs" dxfId="18" priority="18" operator="lessThan">
      <formula>0</formula>
    </cfRule>
  </conditionalFormatting>
  <conditionalFormatting sqref="B5:B26">
    <cfRule type="cellIs" dxfId="17" priority="17" operator="lessThan">
      <formula>0</formula>
    </cfRule>
  </conditionalFormatting>
  <conditionalFormatting sqref="E5:E26 C22:D22 C14:D14">
    <cfRule type="cellIs" dxfId="16" priority="16" operator="lessThan">
      <formula>0</formula>
    </cfRule>
  </conditionalFormatting>
  <conditionalFormatting sqref="E5:E26 C22:D22 C14:D14">
    <cfRule type="cellIs" dxfId="15" priority="15" operator="lessThan">
      <formula>0</formula>
    </cfRule>
  </conditionalFormatting>
  <conditionalFormatting sqref="E27:E28 C27:D27">
    <cfRule type="cellIs" dxfId="14" priority="14" operator="lessThan">
      <formula>0</formula>
    </cfRule>
  </conditionalFormatting>
  <conditionalFormatting sqref="E27:E28 C27:D27">
    <cfRule type="cellIs" dxfId="13" priority="13" operator="lessThan">
      <formula>0</formula>
    </cfRule>
  </conditionalFormatting>
  <conditionalFormatting sqref="B27:B28">
    <cfRule type="cellIs" dxfId="12" priority="12" operator="lessThan">
      <formula>0</formula>
    </cfRule>
  </conditionalFormatting>
  <conditionalFormatting sqref="B27:B28">
    <cfRule type="cellIs" dxfId="11" priority="11" operator="lessThan">
      <formula>0</formula>
    </cfRule>
  </conditionalFormatting>
  <conditionalFormatting sqref="C44:D65 C67:D67">
    <cfRule type="cellIs" dxfId="10" priority="10" operator="lessThan">
      <formula>0</formula>
    </cfRule>
  </conditionalFormatting>
  <conditionalFormatting sqref="C44:D65 C67:D67">
    <cfRule type="cellIs" dxfId="9" priority="9" operator="lessThan">
      <formula>0</formula>
    </cfRule>
  </conditionalFormatting>
  <conditionalFormatting sqref="B44:B65">
    <cfRule type="cellIs" dxfId="8" priority="8" operator="lessThan">
      <formula>0</formula>
    </cfRule>
  </conditionalFormatting>
  <conditionalFormatting sqref="B44:B65">
    <cfRule type="cellIs" dxfId="7" priority="7" operator="lessThan">
      <formula>0</formula>
    </cfRule>
  </conditionalFormatting>
  <conditionalFormatting sqref="E44:E65">
    <cfRule type="cellIs" dxfId="6" priority="6" operator="lessThan">
      <formula>0</formula>
    </cfRule>
  </conditionalFormatting>
  <conditionalFormatting sqref="E44:E65">
    <cfRule type="cellIs" dxfId="5" priority="5" operator="lessThan">
      <formula>0</formula>
    </cfRule>
  </conditionalFormatting>
  <conditionalFormatting sqref="E66:E67 C66:D66">
    <cfRule type="cellIs" dxfId="4" priority="4" operator="lessThan">
      <formula>0</formula>
    </cfRule>
  </conditionalFormatting>
  <conditionalFormatting sqref="E66:E67 C66:D66">
    <cfRule type="cellIs" dxfId="3" priority="3" operator="lessThan">
      <formula>0</formula>
    </cfRule>
  </conditionalFormatting>
  <conditionalFormatting sqref="B66:B67">
    <cfRule type="cellIs" dxfId="2" priority="2" operator="lessThan">
      <formula>0</formula>
    </cfRule>
  </conditionalFormatting>
  <conditionalFormatting sqref="B66:B67">
    <cfRule type="cellIs" dxfId="1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القروض والانفاق الحكومي 14-13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cp:lastPrinted>2020-10-19T10:21:41Z</cp:lastPrinted>
  <dcterms:created xsi:type="dcterms:W3CDTF">2018-03-28T11:23:42Z</dcterms:created>
  <dcterms:modified xsi:type="dcterms:W3CDTF">2022-03-07T13:18:18Z</dcterms:modified>
</cp:coreProperties>
</file>