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أدارة التكامل الزراعي والامن الغذائي\الإصدارات الاحصائية\المجلد 41\"/>
    </mc:Choice>
  </mc:AlternateContent>
  <xr:revisionPtr revIDLastSave="0" documentId="13_ncr:1_{F1876BD1-796B-4CF7-B4A6-423A79C4562E}" xr6:coauthVersionLast="47" xr6:coauthVersionMax="47" xr10:uidLastSave="{00000000-0000-0000-0000-000000000000}"/>
  <bookViews>
    <workbookView xWindow="-120" yWindow="-120" windowWidth="20730" windowHeight="11160" firstSheet="7" activeTab="9" xr2:uid="{00000000-000D-0000-FFFF-FFFF00000000}"/>
  </bookViews>
  <sheets>
    <sheet name="اسعار الصرف ج1" sheetId="5" r:id="rId1"/>
    <sheet name="السكان ح 2" sheetId="6" r:id="rId2"/>
    <sheet name="القوى العاملة ج3" sheetId="7" r:id="rId3"/>
    <sheet name="المساحة الجغرافية والمزروعة ج4" sheetId="8" r:id="rId4"/>
    <sheet name="استخدام الاراضي ج5" sheetId="9" r:id="rId5"/>
    <sheet name="ناتج محلي اجمالي وزراعي ج6" sheetId="10" r:id="rId6"/>
    <sheet name="متوسط نصيب الفردمن ناتج محلي ج7" sheetId="11" r:id="rId7"/>
    <sheet name="الاستثمارات الكلية والزراعية ج8" sheetId="14" r:id="rId8"/>
    <sheet name="تدفقات استثمارات اجنبية ج9-12 " sheetId="13" r:id="rId9"/>
    <sheet name="القروض والانفاق الحكومي 14-13 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4" l="1"/>
  <c r="H28" i="14"/>
  <c r="Z9" i="9" l="1"/>
  <c r="J16" i="15"/>
  <c r="K24" i="15"/>
  <c r="D42" i="15"/>
  <c r="D62" i="15" s="1"/>
  <c r="B62" i="15"/>
  <c r="C62" i="15"/>
  <c r="F30" i="15"/>
  <c r="E30" i="15"/>
  <c r="J30" i="15" s="1"/>
  <c r="I30" i="15"/>
  <c r="K8" i="15"/>
  <c r="P28" i="9"/>
  <c r="Z27" i="9"/>
  <c r="Z8" i="9"/>
  <c r="L31" i="8"/>
  <c r="J8" i="15"/>
  <c r="G30" i="15"/>
  <c r="E98" i="13" l="1"/>
  <c r="AH28" i="9"/>
  <c r="N59" i="15"/>
  <c r="L47" i="15"/>
  <c r="M47" i="15"/>
  <c r="L48" i="15"/>
  <c r="M48" i="15"/>
  <c r="L50" i="15"/>
  <c r="M50" i="15"/>
  <c r="L51" i="15"/>
  <c r="M51" i="15"/>
  <c r="N51" i="15"/>
  <c r="L52" i="15"/>
  <c r="M52" i="15"/>
  <c r="L53" i="15"/>
  <c r="M53" i="15"/>
  <c r="L56" i="15"/>
  <c r="M56" i="15"/>
  <c r="N56" i="15"/>
  <c r="L57" i="15"/>
  <c r="M57" i="15"/>
  <c r="N57" i="15"/>
  <c r="L58" i="15"/>
  <c r="M58" i="15"/>
  <c r="N58" i="15"/>
  <c r="L59" i="15"/>
  <c r="M59" i="15"/>
  <c r="L41" i="15"/>
  <c r="M41" i="15"/>
  <c r="N41" i="15"/>
  <c r="L42" i="15"/>
  <c r="L63" i="15"/>
  <c r="M63" i="15"/>
  <c r="N63" i="15"/>
  <c r="M40" i="15"/>
  <c r="L40" i="15"/>
  <c r="P40" i="15"/>
  <c r="Q40" i="15"/>
  <c r="P41" i="15"/>
  <c r="Q41" i="15"/>
  <c r="P42" i="15"/>
  <c r="Q42" i="15"/>
  <c r="P43" i="15"/>
  <c r="Q43" i="15"/>
  <c r="P44" i="15"/>
  <c r="Q44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P53" i="15"/>
  <c r="Q53" i="15"/>
  <c r="P54" i="15"/>
  <c r="Q54" i="15"/>
  <c r="P55" i="15"/>
  <c r="Q55" i="15"/>
  <c r="P56" i="15"/>
  <c r="Q56" i="15"/>
  <c r="P57" i="15"/>
  <c r="Q57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O41" i="15"/>
  <c r="O42" i="15"/>
  <c r="O43" i="15"/>
  <c r="O44" i="15"/>
  <c r="O45" i="15"/>
  <c r="O46" i="15"/>
  <c r="O47" i="15"/>
  <c r="O48" i="15"/>
  <c r="O49" i="15"/>
  <c r="O50" i="15"/>
  <c r="O51" i="15"/>
  <c r="O52" i="15"/>
  <c r="O53" i="15"/>
  <c r="O54" i="15"/>
  <c r="O55" i="15"/>
  <c r="O56" i="15"/>
  <c r="O57" i="15"/>
  <c r="O58" i="15"/>
  <c r="O59" i="15"/>
  <c r="O60" i="15"/>
  <c r="O61" i="15"/>
  <c r="O62" i="15"/>
  <c r="O63" i="15"/>
  <c r="O40" i="15"/>
  <c r="F62" i="15"/>
  <c r="G62" i="15"/>
  <c r="M62" i="15" s="1"/>
  <c r="H62" i="15"/>
  <c r="G11" i="8"/>
  <c r="D9" i="8"/>
  <c r="G10" i="8"/>
  <c r="G12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9" i="8"/>
  <c r="F9" i="8"/>
  <c r="L9" i="8" s="1"/>
  <c r="G9" i="8"/>
  <c r="M9" i="8" s="1"/>
  <c r="AG28" i="9"/>
  <c r="AF28" i="9"/>
  <c r="Z26" i="9"/>
  <c r="Z23" i="9"/>
  <c r="AD23" i="9" s="1"/>
  <c r="Z22" i="9"/>
  <c r="AD22" i="9" s="1"/>
  <c r="Z21" i="9"/>
  <c r="AD21" i="9" s="1"/>
  <c r="Z20" i="9"/>
  <c r="AD20" i="9" s="1"/>
  <c r="Z17" i="9"/>
  <c r="AD17" i="9" s="1"/>
  <c r="Z13" i="9"/>
  <c r="AD13" i="9" s="1"/>
  <c r="Z12" i="9"/>
  <c r="AD12" i="9" s="1"/>
  <c r="Z7" i="9"/>
  <c r="AD7" i="9" s="1"/>
  <c r="V28" i="9"/>
  <c r="D28" i="9"/>
  <c r="G28" i="9"/>
  <c r="J28" i="9"/>
  <c r="M28" i="9"/>
  <c r="AD6" i="9"/>
  <c r="AC6" i="9"/>
  <c r="AD24" i="9"/>
  <c r="AD25" i="9"/>
  <c r="AD11" i="9"/>
  <c r="AD14" i="9"/>
  <c r="AC14" i="9"/>
  <c r="AC7" i="9"/>
  <c r="AC8" i="9"/>
  <c r="AC9" i="9"/>
  <c r="AC10" i="9"/>
  <c r="AC11" i="9"/>
  <c r="AC12" i="9"/>
  <c r="AC13" i="9"/>
  <c r="Z14" i="9"/>
  <c r="AD26" i="9"/>
  <c r="AD27" i="9"/>
  <c r="Z29" i="9"/>
  <c r="G32" i="8" s="1"/>
  <c r="Z19" i="9"/>
  <c r="AD19" i="9" s="1"/>
  <c r="AD9" i="9"/>
  <c r="Z10" i="9"/>
  <c r="Z11" i="9"/>
  <c r="AD15" i="9"/>
  <c r="Z16" i="9"/>
  <c r="AD16" i="9" s="1"/>
  <c r="S28" i="9"/>
  <c r="AD18" i="9"/>
  <c r="AC17" i="9"/>
  <c r="E53" i="15"/>
  <c r="N53" i="15" s="1"/>
  <c r="E52" i="15"/>
  <c r="N52" i="15" s="1"/>
  <c r="E50" i="15"/>
  <c r="N50" i="15" s="1"/>
  <c r="E48" i="15"/>
  <c r="N48" i="15" s="1"/>
  <c r="E47" i="15"/>
  <c r="N47" i="15" s="1"/>
  <c r="E40" i="15"/>
  <c r="N40" i="15" s="1"/>
  <c r="J9" i="15"/>
  <c r="J10" i="15"/>
  <c r="J11" i="15"/>
  <c r="K15" i="15"/>
  <c r="J19" i="15"/>
  <c r="J20" i="15"/>
  <c r="J24" i="15"/>
  <c r="J26" i="15"/>
  <c r="J27" i="15"/>
  <c r="E66" i="13"/>
  <c r="E129" i="13"/>
  <c r="D28" i="7"/>
  <c r="E28" i="7"/>
  <c r="F28" i="7"/>
  <c r="G28" i="7"/>
  <c r="G13" i="8" l="1"/>
  <c r="Z28" i="9"/>
  <c r="G31" i="8" s="1"/>
  <c r="M31" i="8" s="1"/>
  <c r="AD29" i="9"/>
  <c r="L62" i="15"/>
  <c r="M42" i="15"/>
  <c r="E42" i="15"/>
  <c r="N42" i="15" s="1"/>
  <c r="AD10" i="9"/>
  <c r="AD8" i="9"/>
  <c r="J9" i="8"/>
  <c r="E28" i="6"/>
  <c r="F28" i="6"/>
  <c r="G28" i="6"/>
  <c r="D28" i="6"/>
  <c r="AB6" i="9"/>
  <c r="N28" i="9"/>
  <c r="O28" i="9"/>
  <c r="T28" i="9"/>
  <c r="U27" i="9"/>
  <c r="U28" i="9" s="1"/>
  <c r="R28" i="9"/>
  <c r="Q28" i="9"/>
  <c r="L28" i="9"/>
  <c r="K28" i="9"/>
  <c r="I28" i="9"/>
  <c r="H28" i="9"/>
  <c r="F22" i="9"/>
  <c r="F28" i="9" s="1"/>
  <c r="E22" i="9"/>
  <c r="E28" i="9" s="1"/>
  <c r="B28" i="9"/>
  <c r="C19" i="9"/>
  <c r="C28" i="9" s="1"/>
  <c r="C28" i="6"/>
  <c r="B28" i="6"/>
  <c r="D16" i="5"/>
  <c r="C25" i="15"/>
  <c r="C12" i="15"/>
  <c r="D12" i="15" s="1"/>
  <c r="B30" i="15"/>
  <c r="C26" i="15"/>
  <c r="C27" i="15"/>
  <c r="D27" i="15" s="1"/>
  <c r="C9" i="15"/>
  <c r="D9" i="15" s="1"/>
  <c r="C10" i="15"/>
  <c r="D10" i="15" s="1"/>
  <c r="C11" i="15"/>
  <c r="D11" i="15" s="1"/>
  <c r="C15" i="15"/>
  <c r="D15" i="15" s="1"/>
  <c r="C16" i="15"/>
  <c r="D16" i="15" s="1"/>
  <c r="C19" i="15"/>
  <c r="D19" i="15" s="1"/>
  <c r="C20" i="15"/>
  <c r="D20" i="15" s="1"/>
  <c r="C21" i="15"/>
  <c r="D21" i="15" s="1"/>
  <c r="C22" i="15"/>
  <c r="D22" i="15" s="1"/>
  <c r="C23" i="15"/>
  <c r="D23" i="15" s="1"/>
  <c r="C8" i="15"/>
  <c r="D8" i="15" s="1"/>
  <c r="D30" i="15" l="1"/>
  <c r="AD28" i="9"/>
  <c r="E62" i="15"/>
  <c r="N62" i="15" s="1"/>
  <c r="C30" i="15"/>
  <c r="E27" i="13"/>
  <c r="G8" i="11" l="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30" i="11"/>
  <c r="F7" i="11"/>
  <c r="G7" i="11"/>
  <c r="D30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7" i="11"/>
  <c r="Y28" i="9" l="1"/>
  <c r="M32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AB13" i="9" l="1"/>
  <c r="AC25" i="9"/>
  <c r="AC15" i="9"/>
  <c r="AC16" i="9"/>
  <c r="AC19" i="9"/>
  <c r="AC20" i="9"/>
  <c r="AC21" i="9"/>
  <c r="AC22" i="9"/>
  <c r="AC23" i="9"/>
  <c r="AC24" i="9"/>
  <c r="AC26" i="9"/>
  <c r="AC27" i="9"/>
  <c r="AC28" i="9"/>
  <c r="AC29" i="9"/>
  <c r="D28" i="11" l="1"/>
  <c r="D29" i="11" l="1"/>
  <c r="G29" i="11"/>
  <c r="C7" i="11" l="1"/>
  <c r="AB14" i="9"/>
  <c r="AB27" i="9"/>
  <c r="H15" i="15"/>
  <c r="H30" i="15" s="1"/>
  <c r="K30" i="15" s="1"/>
  <c r="X28" i="9"/>
  <c r="AB7" i="9"/>
  <c r="K9" i="15"/>
  <c r="K10" i="15"/>
  <c r="K11" i="15"/>
  <c r="K16" i="15"/>
  <c r="K19" i="15"/>
  <c r="K20" i="15"/>
  <c r="K26" i="15"/>
  <c r="K27" i="15"/>
  <c r="AB8" i="9"/>
  <c r="AB9" i="9"/>
  <c r="AB10" i="9"/>
  <c r="AB11" i="9"/>
  <c r="AB12" i="9"/>
  <c r="AB15" i="9"/>
  <c r="AB16" i="9"/>
  <c r="AB17" i="9"/>
  <c r="AB18" i="9"/>
  <c r="AB19" i="9"/>
  <c r="AB20" i="9"/>
  <c r="AB21" i="9"/>
  <c r="AB22" i="9"/>
  <c r="AB24" i="9"/>
  <c r="AB25" i="9"/>
  <c r="AB26" i="9"/>
  <c r="E28" i="14" l="1"/>
  <c r="AB28" i="9"/>
  <c r="F30" i="11" l="1"/>
  <c r="C30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C9" i="11" l="1"/>
  <c r="C8" i="11"/>
  <c r="L32" i="8"/>
  <c r="H9" i="8" l="1"/>
  <c r="L14" i="8" l="1"/>
  <c r="C11" i="11"/>
  <c r="B7" i="11"/>
  <c r="F29" i="11" l="1"/>
  <c r="C29" i="11"/>
  <c r="C28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4" i="11"/>
  <c r="C24" i="11"/>
  <c r="B25" i="11"/>
  <c r="C25" i="11"/>
  <c r="B26" i="11"/>
  <c r="C26" i="11"/>
  <c r="B27" i="11"/>
  <c r="C27" i="11"/>
  <c r="B28" i="11"/>
  <c r="B8" i="11"/>
  <c r="B9" i="11"/>
  <c r="B10" i="11"/>
  <c r="C10" i="11"/>
  <c r="B11" i="11"/>
  <c r="B12" i="11"/>
  <c r="C12" i="11"/>
  <c r="B13" i="11"/>
  <c r="C13" i="11"/>
  <c r="B14" i="11"/>
  <c r="C14" i="11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13" i="8"/>
  <c r="L10" i="8"/>
  <c r="L11" i="8"/>
  <c r="L12" i="8"/>
  <c r="H13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2" i="8"/>
  <c r="C9" i="8"/>
  <c r="H10" i="8"/>
  <c r="H11" i="8"/>
  <c r="H12" i="8"/>
  <c r="H14" i="8"/>
  <c r="H15" i="8"/>
  <c r="H16" i="8"/>
  <c r="H17" i="8"/>
  <c r="I10" i="8" l="1"/>
  <c r="D10" i="8"/>
  <c r="J10" i="8" s="1"/>
  <c r="I27" i="8"/>
  <c r="D27" i="8"/>
  <c r="J27" i="8" s="1"/>
  <c r="I21" i="8"/>
  <c r="D21" i="8"/>
  <c r="J21" i="8" s="1"/>
  <c r="I15" i="8"/>
  <c r="D15" i="8"/>
  <c r="J15" i="8" s="1"/>
  <c r="I28" i="8"/>
  <c r="D28" i="8"/>
  <c r="J28" i="8" s="1"/>
  <c r="I26" i="8"/>
  <c r="D26" i="8"/>
  <c r="J26" i="8" s="1"/>
  <c r="I25" i="8"/>
  <c r="D25" i="8"/>
  <c r="J25" i="8" s="1"/>
  <c r="I16" i="8"/>
  <c r="D16" i="8"/>
  <c r="J16" i="8" s="1"/>
  <c r="I20" i="8"/>
  <c r="D20" i="8"/>
  <c r="J20" i="8" s="1"/>
  <c r="I32" i="8"/>
  <c r="D32" i="8"/>
  <c r="J32" i="8" s="1"/>
  <c r="I19" i="8"/>
  <c r="D19" i="8"/>
  <c r="J19" i="8" s="1"/>
  <c r="I12" i="8"/>
  <c r="D12" i="8"/>
  <c r="J12" i="8" s="1"/>
  <c r="I22" i="8"/>
  <c r="D22" i="8"/>
  <c r="J22" i="8" s="1"/>
  <c r="I9" i="8"/>
  <c r="I14" i="8"/>
  <c r="D14" i="8"/>
  <c r="J14" i="8" s="1"/>
  <c r="I13" i="8"/>
  <c r="D13" i="8"/>
  <c r="J13" i="8" s="1"/>
  <c r="I30" i="8"/>
  <c r="D30" i="8"/>
  <c r="J30" i="8" s="1"/>
  <c r="I24" i="8"/>
  <c r="D24" i="8"/>
  <c r="J24" i="8" s="1"/>
  <c r="I18" i="8"/>
  <c r="D18" i="8"/>
  <c r="J18" i="8" s="1"/>
  <c r="I29" i="8"/>
  <c r="D29" i="8"/>
  <c r="J29" i="8" s="1"/>
  <c r="I23" i="8"/>
  <c r="D23" i="8"/>
  <c r="J23" i="8" s="1"/>
  <c r="I17" i="8"/>
  <c r="D17" i="8"/>
  <c r="J17" i="8" s="1"/>
  <c r="I11" i="8"/>
  <c r="D11" i="8"/>
  <c r="J11" i="8" s="1"/>
  <c r="K13" i="8"/>
  <c r="E20" i="11" l="1"/>
  <c r="E21" i="11"/>
  <c r="E22" i="11"/>
  <c r="E23" i="11"/>
  <c r="E24" i="11"/>
  <c r="E25" i="11"/>
  <c r="E26" i="11"/>
  <c r="E27" i="11"/>
  <c r="E28" i="11"/>
  <c r="E30" i="11"/>
  <c r="E15" i="11"/>
  <c r="E16" i="11"/>
  <c r="E17" i="11"/>
  <c r="E18" i="11"/>
  <c r="E19" i="11"/>
  <c r="E13" i="11"/>
  <c r="E14" i="11"/>
  <c r="E9" i="11"/>
  <c r="E10" i="11"/>
  <c r="E11" i="11"/>
  <c r="E12" i="11"/>
  <c r="E8" i="11"/>
  <c r="E7" i="11"/>
  <c r="B30" i="11"/>
  <c r="B31" i="8"/>
  <c r="C31" i="8" s="1"/>
  <c r="I31" i="8" l="1"/>
  <c r="D31" i="8"/>
  <c r="J31" i="8" s="1"/>
  <c r="B29" i="11"/>
  <c r="E29" i="11"/>
  <c r="H19" i="8"/>
  <c r="K19" i="8"/>
  <c r="H20" i="8"/>
  <c r="K20" i="8"/>
  <c r="H21" i="8"/>
  <c r="K21" i="8"/>
  <c r="H22" i="8"/>
  <c r="K22" i="8"/>
  <c r="H23" i="8"/>
  <c r="K23" i="8"/>
  <c r="H24" i="8"/>
  <c r="K24" i="8"/>
  <c r="H25" i="8"/>
  <c r="K25" i="8"/>
  <c r="H26" i="8"/>
  <c r="K26" i="8"/>
  <c r="H27" i="8"/>
  <c r="K27" i="8"/>
  <c r="H28" i="8"/>
  <c r="K28" i="8"/>
  <c r="H29" i="8"/>
  <c r="K29" i="8"/>
  <c r="H30" i="8"/>
  <c r="K30" i="8"/>
  <c r="H32" i="8"/>
  <c r="K32" i="8"/>
  <c r="K14" i="8"/>
  <c r="K15" i="8"/>
  <c r="K16" i="8"/>
  <c r="K17" i="8"/>
  <c r="H18" i="8"/>
  <c r="K18" i="8"/>
  <c r="K11" i="8"/>
  <c r="K12" i="8"/>
  <c r="K9" i="8"/>
  <c r="K10" i="8" l="1"/>
  <c r="K29" i="15"/>
  <c r="K31" i="8"/>
  <c r="H31" i="8" l="1"/>
</calcChain>
</file>

<file path=xl/sharedStrings.xml><?xml version="1.0" encoding="utf-8"?>
<sst xmlns="http://schemas.openxmlformats.org/spreadsheetml/2006/main" count="1184" uniqueCount="220">
  <si>
    <t>الدولة</t>
  </si>
  <si>
    <t>العملة</t>
  </si>
  <si>
    <t>Currency</t>
  </si>
  <si>
    <t>Country</t>
  </si>
  <si>
    <t>Equivalent in U.S. Dollar</t>
  </si>
  <si>
    <t>الأردن</t>
  </si>
  <si>
    <t>دينار</t>
  </si>
  <si>
    <t>J   Dinar</t>
  </si>
  <si>
    <t>Jordan</t>
  </si>
  <si>
    <t>الإمارات</t>
  </si>
  <si>
    <t>درهم</t>
  </si>
  <si>
    <t>U  Dirham</t>
  </si>
  <si>
    <t>البحرين</t>
  </si>
  <si>
    <t>B  Dinar</t>
  </si>
  <si>
    <t>Bahrain</t>
  </si>
  <si>
    <t>تونس</t>
  </si>
  <si>
    <t>T  Dinar</t>
  </si>
  <si>
    <t>Tunisia</t>
  </si>
  <si>
    <t>الجزائر</t>
  </si>
  <si>
    <t>A  Dinar</t>
  </si>
  <si>
    <t>Algeria</t>
  </si>
  <si>
    <t>جيبوتي</t>
  </si>
  <si>
    <t>فرنك</t>
  </si>
  <si>
    <t>Djib Franc</t>
  </si>
  <si>
    <t>Djibouti</t>
  </si>
  <si>
    <t xml:space="preserve">فرنك </t>
  </si>
  <si>
    <t>Comoros</t>
  </si>
  <si>
    <t>السعودية</t>
  </si>
  <si>
    <t>ريال</t>
  </si>
  <si>
    <t>S  Riyal</t>
  </si>
  <si>
    <t>Saudi Arabia</t>
  </si>
  <si>
    <t>السودان</t>
  </si>
  <si>
    <t>جنيه</t>
  </si>
  <si>
    <t>S  Pound</t>
  </si>
  <si>
    <t>Sudan</t>
  </si>
  <si>
    <t>سوريا</t>
  </si>
  <si>
    <t>ليرة</t>
  </si>
  <si>
    <t>S  Lira</t>
  </si>
  <si>
    <t>الصومال</t>
  </si>
  <si>
    <t>شلن</t>
  </si>
  <si>
    <t>S  Shiling</t>
  </si>
  <si>
    <t>Somalia</t>
  </si>
  <si>
    <t>العراق</t>
  </si>
  <si>
    <t>I  Dinar</t>
  </si>
  <si>
    <t>Iraq</t>
  </si>
  <si>
    <t>عمان</t>
  </si>
  <si>
    <t>O  Riyal</t>
  </si>
  <si>
    <t>Oman</t>
  </si>
  <si>
    <t>فلسطين</t>
  </si>
  <si>
    <t>دولار</t>
  </si>
  <si>
    <t>Palestine</t>
  </si>
  <si>
    <t>قطر</t>
  </si>
  <si>
    <t>Q  Riyal</t>
  </si>
  <si>
    <t>Qatar</t>
  </si>
  <si>
    <t>الكويت</t>
  </si>
  <si>
    <t>K  Dinar</t>
  </si>
  <si>
    <t>Kuwait</t>
  </si>
  <si>
    <t>لبنان</t>
  </si>
  <si>
    <t>L  Lira</t>
  </si>
  <si>
    <t>Lebanon</t>
  </si>
  <si>
    <t>ليبيا</t>
  </si>
  <si>
    <t>L  Dinar</t>
  </si>
  <si>
    <t>Libya</t>
  </si>
  <si>
    <t>مصر</t>
  </si>
  <si>
    <t>E  Pound</t>
  </si>
  <si>
    <t>Egypt</t>
  </si>
  <si>
    <t>المغرب</t>
  </si>
  <si>
    <t>M  Dirham</t>
  </si>
  <si>
    <t>Morocco</t>
  </si>
  <si>
    <t>موريتانيا</t>
  </si>
  <si>
    <t>أوقية</t>
  </si>
  <si>
    <t>M  Ouguiya</t>
  </si>
  <si>
    <t>Mauritania</t>
  </si>
  <si>
    <t>Dollars</t>
  </si>
  <si>
    <t>(ألف نسمة)</t>
  </si>
  <si>
    <t>(1000 Persons)</t>
  </si>
  <si>
    <t xml:space="preserve">الصومال   </t>
  </si>
  <si>
    <t>اليمن</t>
  </si>
  <si>
    <t>Yemen</t>
  </si>
  <si>
    <t>Total</t>
  </si>
  <si>
    <t>القوى العاملة الكلية</t>
  </si>
  <si>
    <t>القوى العاملة الزراعية</t>
  </si>
  <si>
    <t>Area         :  1000 Ha</t>
  </si>
  <si>
    <t>المساحة المزروعة  (1)</t>
  </si>
  <si>
    <t>Total Area</t>
  </si>
  <si>
    <t>Cultivated Area</t>
  </si>
  <si>
    <t>الجغرافية</t>
  </si>
  <si>
    <t>المزروعة</t>
  </si>
  <si>
    <t xml:space="preserve">جيبوتي   </t>
  </si>
  <si>
    <t>الجملة</t>
  </si>
  <si>
    <t>(1) المساحة المزروعة تشمل ايضا المساحة المتروكة.</t>
  </si>
  <si>
    <t>(1) Includes uncultivated area</t>
  </si>
  <si>
    <t xml:space="preserve">ليبيا    </t>
  </si>
  <si>
    <t xml:space="preserve">مصر  </t>
  </si>
  <si>
    <t xml:space="preserve">Djibouti  </t>
  </si>
  <si>
    <t>المساحة : (1000 هكتار)</t>
  </si>
  <si>
    <t>Area : (1000 HA)</t>
  </si>
  <si>
    <t>المساحة المتروكه (1)</t>
  </si>
  <si>
    <t>Uncultivated</t>
  </si>
  <si>
    <t>Forests</t>
  </si>
  <si>
    <t>Cultivated</t>
  </si>
  <si>
    <t>-</t>
  </si>
  <si>
    <t xml:space="preserve">الصومال </t>
  </si>
  <si>
    <t xml:space="preserve">Somalia </t>
  </si>
  <si>
    <t xml:space="preserve">الكويت  </t>
  </si>
  <si>
    <t>(1) تشمل المساحات من الاراضى الزراعية التى لايتم استغلالها فى احد او بعض المواسم لعدم كفاية مياه الرى او لاستعادة قدرتها الانتاجية او لاسباب اخرى</t>
  </si>
  <si>
    <t>(1) Includes the uncultivated areas due to shortage of   irrigation water or the need for regaining soil fertility.</t>
  </si>
  <si>
    <t>(2) الرقعة الصالحة للزراعة هى مساحات الاراضى  المصنفة كأراضى قابلة للزراعة سواء كانت مستغلة فى الزراعة فعلا او غير مستغلة زراعيا  فى الوقت الراهن.</t>
  </si>
  <si>
    <t>(4) الارض القابلة للانتاج الزراعى ولكنها غير مستغلة لنقص فى البنية الاساسية , او لاسباب اخرى. ولا يدخل فيها الارض القفر التى لايمكن استغلالها لاى انتاج زراعى.</t>
  </si>
  <si>
    <t>Pastures</t>
  </si>
  <si>
    <t>(3) تشمل الأراضى المطرية والمتروكة</t>
  </si>
  <si>
    <t>Million U.S. Dollars</t>
  </si>
  <si>
    <t>الناتج المحلي الاجمالي</t>
  </si>
  <si>
    <t>الناتج الزراعى الاجمالى</t>
  </si>
  <si>
    <t>Gross Domestic Product</t>
  </si>
  <si>
    <t xml:space="preserve"> Gross  Agri. Product </t>
  </si>
  <si>
    <t>U.S. Dollars</t>
  </si>
  <si>
    <t> Per Capita GDP</t>
  </si>
  <si>
    <t> Per Capita Agri. Product</t>
  </si>
  <si>
    <t xml:space="preserve">الدولة </t>
  </si>
  <si>
    <t>سلطنة عمان</t>
  </si>
  <si>
    <t>المؤسسة العربية لضمان الاستثمار وائتمان الصادرات (ضمان)</t>
  </si>
  <si>
    <t>سورية</t>
  </si>
  <si>
    <t>المطريه Rainfed</t>
  </si>
  <si>
    <t>المرويه Irrigated</t>
  </si>
  <si>
    <t>مساحة المحاصيل الموسمية Seasonal Crops</t>
  </si>
  <si>
    <t>مساحة المحاصيل المستديمة Perm. Crops Area</t>
  </si>
  <si>
    <t>مساحة  الغابات</t>
  </si>
  <si>
    <t>مساحة المراعي</t>
  </si>
  <si>
    <t>إجمالي المساحة الزراعية المستغلة (3)</t>
  </si>
  <si>
    <t>المساحات الزراعية الصالحة غير المستغلة (4)</t>
  </si>
  <si>
    <t>جملة مساحة الصالحة للزراعة (2)</t>
  </si>
  <si>
    <t>جزر القمر</t>
  </si>
  <si>
    <t>العالم</t>
  </si>
  <si>
    <t xml:space="preserve">(بالمليون دولار) </t>
  </si>
  <si>
    <t>(بالمليون دولار)</t>
  </si>
  <si>
    <t>World</t>
  </si>
  <si>
    <t>(-)</t>
  </si>
  <si>
    <t>بيانات غير متاحة</t>
  </si>
  <si>
    <t xml:space="preserve"> Individual  Share of Land(Ha)</t>
  </si>
  <si>
    <t>Arab Region</t>
  </si>
  <si>
    <t>(3) Includes rainfed and uncultivated area.</t>
  </si>
  <si>
    <t>(2)The arable land is the area of land classified as arable land whether it is actually exploited in agriculture or not currently used in agriculture.</t>
  </si>
  <si>
    <t>(4)The land is arable but not exploited for lack of infrastructure, or for other reasons. And does not include land that can not be exploited for any agricultural production</t>
  </si>
  <si>
    <t>(-) NA</t>
  </si>
  <si>
    <t>الوطن العربي</t>
  </si>
  <si>
    <t xml:space="preserve">المصدر : الأونكتاد - تقرير الاستثمار في العالم 2018 </t>
  </si>
  <si>
    <t>C Franc</t>
  </si>
  <si>
    <t>Y Rial</t>
  </si>
  <si>
    <t>Credit to Agriculture, Forestry and Fishing</t>
  </si>
  <si>
    <t>Share of Total Credit</t>
  </si>
  <si>
    <t>Total Credit</t>
  </si>
  <si>
    <t>R&amp;D Agriculture, forestry, fishing (General Government)</t>
  </si>
  <si>
    <t>Falw  Area</t>
  </si>
  <si>
    <t>مليون دولار</t>
  </si>
  <si>
    <t xml:space="preserve">الإنفاق الحكومي على الزراعة </t>
  </si>
  <si>
    <t>إجمالي الإنفاق الحكومي</t>
  </si>
  <si>
    <t>القيمة المضافة للزراعة</t>
  </si>
  <si>
    <t>حصة الزراعة من الإنفاق الحكومي (%)</t>
  </si>
  <si>
    <t>Total Government expenditure</t>
  </si>
  <si>
    <t>Agriculture value added</t>
  </si>
  <si>
    <t>Agriculture share of govt expenditure</t>
  </si>
  <si>
    <t>Agriculture value added share of GDP</t>
  </si>
  <si>
    <t xml:space="preserve">Government expenditure on Agriculture </t>
  </si>
  <si>
    <t>حصة القيمة المضافة للزراعة من الناتج المحلي الإجمالي (%)</t>
  </si>
  <si>
    <t>المساحة الجغرافية</t>
  </si>
  <si>
    <t>Syrian Arab Republic</t>
  </si>
  <si>
    <t>United Arab Emirates</t>
  </si>
  <si>
    <t xml:space="preserve">  </t>
  </si>
  <si>
    <t>Source: ILO data</t>
  </si>
  <si>
    <t>..</t>
  </si>
  <si>
    <t>السكان الكليين</t>
  </si>
  <si>
    <t>السكان الريفيين</t>
  </si>
  <si>
    <t>Rural Population</t>
  </si>
  <si>
    <t xml:space="preserve">Total Population </t>
  </si>
  <si>
    <t>Total Labour Force</t>
  </si>
  <si>
    <t>Agricultural Labour Force</t>
  </si>
  <si>
    <t>Table (3) Total and Agricultural Labour Force 2017 - 2019</t>
  </si>
  <si>
    <t>Table (4)Total Geographic, Cultivated Areas and Individual  Share of Land, 2017 - 2019</t>
  </si>
  <si>
    <t>Table (28) Credit and government expenditure to Agriculture, Forestry and Fishing</t>
  </si>
  <si>
    <t>مليون دولار أمريكي</t>
  </si>
  <si>
    <t>المقابل بالدولار الأمريكي</t>
  </si>
  <si>
    <t>المساحة     :  بالألف هكتار</t>
  </si>
  <si>
    <t>نصيب ألفرد من المساحة (هكتار)</t>
  </si>
  <si>
    <t>دولار أمريكي</t>
  </si>
  <si>
    <t>متوسط نصيب ألفرد من  الناتج الزراعي</t>
  </si>
  <si>
    <t>جدول (7) متوسط نصيب ألفرد من الناتج المحلي الإجمالي والناتج الزراعي خلال ألفترة 2017-2019(بالاسعار الجارية)</t>
  </si>
  <si>
    <t>متوسط نصيب ألفرد من الناتج المحلي الإجمالي</t>
  </si>
  <si>
    <t>الإستثمارات الكلية</t>
  </si>
  <si>
    <t>الإستثمارات الزراعية</t>
  </si>
  <si>
    <t>متوسط ألفترة 2016-2018</t>
  </si>
  <si>
    <t xml:space="preserve">جدول (11)  أرصدة الإستثمارات الأجنبية المباشرة الواردة الى الدول العربية للفترة 2017-2019
</t>
  </si>
  <si>
    <t>الإنفاق الحكومي على البحث والتطوير في قطاع الزراعة والأسماك</t>
  </si>
  <si>
    <t>الإئتمان الموجه للزراعة والأسماك</t>
  </si>
  <si>
    <t>إجمالي الإئتمان</t>
  </si>
  <si>
    <t>نسبة الإئتمان الموجه للزراعة من إجمالي الإئتمان  (%)</t>
  </si>
  <si>
    <t>Table (6) Gross Domestic Product and Agricultural Product (Current Prices) 2017-2020</t>
  </si>
  <si>
    <t>جدول (6) الناتج المحلي الاجمالي والناتج الزراعي (بالاسعار الجارية) خلال ألفترة 2017-2020</t>
  </si>
  <si>
    <t xml:space="preserve">جدول (10) تدفقات الإستثمارات الأجنبية المباشرة الصادرة من الدول العربية للفترة 2018-2020
</t>
  </si>
  <si>
    <t xml:space="preserve"> جدول (9)  تدفقات الإستثمارات الأجنبية المباشرة الواردة الى الدول العربية للفترة 2018-2020
</t>
  </si>
  <si>
    <t>2020 ، جدول  (1) أسعار صرف العملات العربية الرسمية للسنوات  2018، 2019</t>
  </si>
  <si>
    <t>Table (1)Exchange Rate of Arab Currencies for  the Years 2018, 2019, 2020</t>
  </si>
  <si>
    <t>Table (2) Total and Rural Population 2018 - 2020</t>
  </si>
  <si>
    <t>جدول (2) عدد السكان الكلي وعدد السكان الريفيين خلال ألفترة 2018 – 2020</t>
  </si>
  <si>
    <t>جدول (3) القوى العاملة الكلية والزراعية خلال ألفترة 2018 - 2020</t>
  </si>
  <si>
    <t>Table (8) Total  and Agricultural Investments, 2018 - 2020</t>
  </si>
  <si>
    <t>Arable land</t>
  </si>
  <si>
    <t>جدول (  13 ) القروض الزراعية والسمكية والإنفاق الحكومي على قطاع الزراعة والثروة السمكية للفترة 2018-2020</t>
  </si>
  <si>
    <t>Table (29)Agriculture orientation index for government expenditures 2018-2020</t>
  </si>
  <si>
    <t>جدول  (14) مؤشر التوجيه الزراعي للنفقات الحكومية للفترة 2018-2020</t>
  </si>
  <si>
    <t xml:space="preserve">جدول (4) المساحة الجغرافية و المزروعة ونصيب ألفرد من المساحة الجغرافية والمزروعة خلال ألفترة 2018 -2020م </t>
  </si>
  <si>
    <t>Table (5) Land Use 2017- 2020</t>
  </si>
  <si>
    <t>Table (7) Per  Capita of Gross Domestic Product and Agricultural Product,   2018-2020 (Current Prices)</t>
  </si>
  <si>
    <t>جدول (8) إجمالي الإستثمارات الكلية والزراعية خلال ألفترة 2017-2020</t>
  </si>
  <si>
    <t>جدول (5) إستخدام الاراضى خلال ألفترة  2018 -2020</t>
  </si>
  <si>
    <t>Table (9) Foreign direct Investments  inflows – Arab Countries, 2018 - 2019</t>
  </si>
  <si>
    <t>Table (10) Foreign direct Investments outflows – Arab Countries, 2018 - 2019</t>
  </si>
  <si>
    <t>Table (11)  Foreign direct Investments  inflow stock – Arab Countries, 2018 - 2019</t>
  </si>
  <si>
    <t xml:space="preserve">جدول (12)  أرصدة الإستثمارات الأجنبية المباشرة الصادرة من الدول العربية للفترة 2018-2019
</t>
  </si>
  <si>
    <t>Table (12) Foreign direct Investments  outflow stock – Arab Countries, 2018 - 2019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</si>
</sst>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65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1"/>
      <name val="Sultan normal"/>
      <charset val="178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11"/>
      <name val="Calibri"/>
      <family val="2"/>
      <charset val="178"/>
      <scheme val="minor"/>
    </font>
    <font>
      <sz val="9"/>
      <name val="Arial"/>
      <family val="2"/>
    </font>
    <font>
      <sz val="11"/>
      <name val="Times New Roman"/>
      <family val="1"/>
    </font>
    <font>
      <b/>
      <sz val="11"/>
      <name val="Arabic Transparent"/>
      <charset val="178"/>
    </font>
    <font>
      <sz val="11"/>
      <name val="Arial"/>
      <family val="2"/>
    </font>
    <font>
      <sz val="11"/>
      <name val="Arial"/>
      <family val="2"/>
      <charset val="178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  <charset val="178"/>
    </font>
    <font>
      <b/>
      <sz val="8.5"/>
      <name val="Arial"/>
      <family val="2"/>
    </font>
    <font>
      <sz val="9"/>
      <name val="Arabic Transparent"/>
      <charset val="178"/>
    </font>
    <font>
      <sz val="9"/>
      <color rgb="FF666666"/>
      <name val="Lucida Console"/>
      <family val="3"/>
    </font>
    <font>
      <b/>
      <sz val="11"/>
      <name val="Calibri"/>
      <family val="2"/>
      <charset val="178"/>
      <scheme val="minor"/>
    </font>
    <font>
      <b/>
      <sz val="12"/>
      <name val="Times New Roman"/>
      <family val="1"/>
    </font>
    <font>
      <sz val="10.5"/>
      <color theme="1"/>
      <name val="Calibri"/>
      <family val="2"/>
      <charset val="178"/>
      <scheme val="minor"/>
    </font>
    <font>
      <sz val="10.5"/>
      <color rgb="FF666666"/>
      <name val="Lucida Console"/>
      <family val="3"/>
    </font>
    <font>
      <sz val="10.5"/>
      <name val="Arial"/>
      <family val="2"/>
    </font>
    <font>
      <sz val="10.5"/>
      <name val="Calibri"/>
      <family val="2"/>
      <charset val="178"/>
      <scheme val="minor"/>
    </font>
    <font>
      <sz val="10.5"/>
      <name val="Times New Roman"/>
      <family val="1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Arial"/>
      <family val="2"/>
    </font>
    <font>
      <b/>
      <sz val="10.5"/>
      <name val="Times New Roman"/>
      <family val="1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charset val="178"/>
      <scheme val="minor"/>
    </font>
    <font>
      <sz val="14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2"/>
    </font>
    <font>
      <sz val="11"/>
      <color rgb="FFFF0000"/>
      <name val="Arial"/>
      <family val="2"/>
      <charset val="178"/>
    </font>
    <font>
      <sz val="12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8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6" fillId="0" borderId="0"/>
    <xf numFmtId="0" fontId="26" fillId="0" borderId="0"/>
    <xf numFmtId="9" fontId="27" fillId="0" borderId="0" applyFont="0" applyFill="0" applyBorder="0" applyAlignment="0" applyProtection="0"/>
    <xf numFmtId="0" fontId="28" fillId="31" borderId="0" applyNumberFormat="0" applyBorder="0" applyAlignment="0" applyProtection="0"/>
    <xf numFmtId="0" fontId="41" fillId="0" borderId="47">
      <alignment horizontal="right" vertical="center" indent="1"/>
    </xf>
    <xf numFmtId="0" fontId="4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59" fillId="0" borderId="0"/>
    <xf numFmtId="0" fontId="60" fillId="0" borderId="0"/>
    <xf numFmtId="0" fontId="1" fillId="0" borderId="0"/>
    <xf numFmtId="0" fontId="26" fillId="0" borderId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</cellStyleXfs>
  <cellXfs count="321">
    <xf numFmtId="0" fontId="0" fillId="0" borderId="0" xfId="0"/>
    <xf numFmtId="164" fontId="23" fillId="0" borderId="15" xfId="0" applyNumberFormat="1" applyFont="1" applyBorder="1" applyAlignment="1">
      <alignment horizontal="center" readingOrder="1"/>
    </xf>
    <xf numFmtId="0" fontId="22" fillId="0" borderId="16" xfId="0" applyFont="1" applyBorder="1" applyAlignment="1">
      <alignment readingOrder="1"/>
    </xf>
    <xf numFmtId="0" fontId="24" fillId="0" borderId="0" xfId="0" applyFont="1" applyAlignment="1">
      <alignment vertical="top" wrapText="1" readingOrder="1"/>
    </xf>
    <xf numFmtId="0" fontId="24" fillId="0" borderId="0" xfId="0" applyFont="1" applyAlignment="1">
      <alignment vertical="top" wrapText="1" readingOrder="2"/>
    </xf>
    <xf numFmtId="0" fontId="32" fillId="0" borderId="0" xfId="0" applyFont="1" applyAlignment="1">
      <alignment horizontal="left" readingOrder="1"/>
    </xf>
    <xf numFmtId="0" fontId="23" fillId="0" borderId="0" xfId="0" applyFont="1" applyAlignment="1">
      <alignment wrapText="1" readingOrder="2"/>
    </xf>
    <xf numFmtId="0" fontId="24" fillId="0" borderId="11" xfId="0" applyFont="1" applyBorder="1" applyAlignment="1">
      <alignment wrapText="1" readingOrder="2"/>
    </xf>
    <xf numFmtId="2" fontId="36" fillId="0" borderId="25" xfId="0" applyNumberFormat="1" applyFont="1" applyBorder="1" applyAlignment="1">
      <alignment horizontal="center" vertical="center"/>
    </xf>
    <xf numFmtId="0" fontId="26" fillId="0" borderId="0" xfId="0" applyFont="1" applyAlignment="1">
      <alignment wrapText="1" readingOrder="2"/>
    </xf>
    <xf numFmtId="0" fontId="26" fillId="0" borderId="11" xfId="0" applyFont="1" applyBorder="1" applyAlignment="1">
      <alignment wrapText="1" readingOrder="2"/>
    </xf>
    <xf numFmtId="0" fontId="25" fillId="0" borderId="12" xfId="0" applyFont="1" applyBorder="1" applyAlignment="1">
      <alignment horizontal="center" wrapText="1" readingOrder="2"/>
    </xf>
    <xf numFmtId="2" fontId="37" fillId="0" borderId="28" xfId="0" applyNumberFormat="1" applyFont="1" applyBorder="1" applyAlignment="1">
      <alignment horizontal="center" readingOrder="2"/>
    </xf>
    <xf numFmtId="2" fontId="37" fillId="0" borderId="39" xfId="0" applyNumberFormat="1" applyFont="1" applyBorder="1" applyAlignment="1">
      <alignment horizontal="center" readingOrder="2"/>
    </xf>
    <xf numFmtId="2" fontId="37" fillId="0" borderId="45" xfId="0" applyNumberFormat="1" applyFont="1" applyBorder="1" applyAlignment="1">
      <alignment horizontal="center" readingOrder="2"/>
    </xf>
    <xf numFmtId="2" fontId="37" fillId="0" borderId="46" xfId="0" applyNumberFormat="1" applyFont="1" applyBorder="1" applyAlignment="1">
      <alignment horizontal="center" readingOrder="2"/>
    </xf>
    <xf numFmtId="0" fontId="33" fillId="0" borderId="0" xfId="0" applyFont="1" applyAlignment="1">
      <alignment vertical="center" readingOrder="2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 wrapText="1"/>
    </xf>
    <xf numFmtId="2" fontId="37" fillId="0" borderId="27" xfId="0" applyNumberFormat="1" applyFont="1" applyBorder="1" applyAlignment="1">
      <alignment horizontal="center" readingOrder="2"/>
    </xf>
    <xf numFmtId="2" fontId="37" fillId="0" borderId="26" xfId="0" applyNumberFormat="1" applyFont="1" applyBorder="1" applyAlignment="1">
      <alignment horizontal="center" readingOrder="2"/>
    </xf>
    <xf numFmtId="0" fontId="31" fillId="0" borderId="0" xfId="0" applyFont="1"/>
    <xf numFmtId="0" fontId="23" fillId="0" borderId="15" xfId="0" applyFont="1" applyBorder="1" applyAlignment="1">
      <alignment horizontal="center" readingOrder="1"/>
    </xf>
    <xf numFmtId="0" fontId="23" fillId="0" borderId="15" xfId="0" applyFont="1" applyBorder="1" applyAlignment="1">
      <alignment horizontal="center" readingOrder="2"/>
    </xf>
    <xf numFmtId="0" fontId="25" fillId="0" borderId="14" xfId="0" applyFont="1" applyBorder="1" applyAlignment="1">
      <alignment horizontal="center" readingOrder="1"/>
    </xf>
    <xf numFmtId="0" fontId="24" fillId="0" borderId="0" xfId="0" applyFont="1" applyAlignment="1">
      <alignment horizontal="right" vertical="top" wrapText="1" readingOrder="2"/>
    </xf>
    <xf numFmtId="0" fontId="25" fillId="0" borderId="12" xfId="0" applyFont="1" applyBorder="1" applyAlignment="1">
      <alignment horizontal="center" readingOrder="2"/>
    </xf>
    <xf numFmtId="2" fontId="25" fillId="0" borderId="21" xfId="0" applyNumberFormat="1" applyFont="1" applyBorder="1" applyAlignment="1">
      <alignment horizontal="center" readingOrder="2"/>
    </xf>
    <xf numFmtId="2" fontId="25" fillId="0" borderId="15" xfId="0" applyNumberFormat="1" applyFont="1" applyBorder="1" applyAlignment="1">
      <alignment horizontal="center" readingOrder="2"/>
    </xf>
    <xf numFmtId="2" fontId="25" fillId="0" borderId="15" xfId="0" applyNumberFormat="1" applyFont="1" applyBorder="1" applyAlignment="1">
      <alignment horizontal="center" readingOrder="1"/>
    </xf>
    <xf numFmtId="2" fontId="25" fillId="0" borderId="22" xfId="0" applyNumberFormat="1" applyFont="1" applyBorder="1" applyAlignment="1">
      <alignment horizontal="center" readingOrder="1"/>
    </xf>
    <xf numFmtId="0" fontId="42" fillId="0" borderId="0" xfId="0" applyFont="1" applyAlignment="1">
      <alignment horizontal="right" readingOrder="2"/>
    </xf>
    <xf numFmtId="0" fontId="30" fillId="0" borderId="0" xfId="0" applyFont="1" applyAlignment="1">
      <alignment horizontal="left" readingOrder="1"/>
    </xf>
    <xf numFmtId="0" fontId="0" fillId="0" borderId="0" xfId="0" applyAlignment="1">
      <alignment horizontal="right"/>
    </xf>
    <xf numFmtId="0" fontId="23" fillId="0" borderId="0" xfId="0" applyFont="1" applyAlignment="1">
      <alignment vertical="top" wrapText="1" readingOrder="1"/>
    </xf>
    <xf numFmtId="2" fontId="40" fillId="0" borderId="24" xfId="0" applyNumberFormat="1" applyFont="1" applyBorder="1" applyAlignment="1">
      <alignment horizontal="center" readingOrder="1"/>
    </xf>
    <xf numFmtId="2" fontId="40" fillId="0" borderId="50" xfId="0" applyNumberFormat="1" applyFont="1" applyBorder="1" applyAlignment="1">
      <alignment horizontal="center" readingOrder="1"/>
    </xf>
    <xf numFmtId="2" fontId="40" fillId="0" borderId="51" xfId="0" applyNumberFormat="1" applyFont="1" applyBorder="1" applyAlignment="1">
      <alignment horizontal="center" readingOrder="1"/>
    </xf>
    <xf numFmtId="0" fontId="24" fillId="0" borderId="0" xfId="0" applyFont="1" applyAlignment="1">
      <alignment horizontal="left" vertical="center" wrapText="1" readingOrder="1"/>
    </xf>
    <xf numFmtId="2" fontId="25" fillId="0" borderId="27" xfId="0" applyNumberFormat="1" applyFont="1" applyBorder="1" applyAlignment="1">
      <alignment horizontal="center"/>
    </xf>
    <xf numFmtId="0" fontId="23" fillId="33" borderId="15" xfId="0" applyFont="1" applyFill="1" applyBorder="1" applyAlignment="1">
      <alignment horizontal="center" readingOrder="2"/>
    </xf>
    <xf numFmtId="0" fontId="23" fillId="33" borderId="21" xfId="0" applyFont="1" applyFill="1" applyBorder="1" applyAlignment="1">
      <alignment horizontal="center" readingOrder="1"/>
    </xf>
    <xf numFmtId="2" fontId="25" fillId="0" borderId="51" xfId="0" applyNumberFormat="1" applyFont="1" applyBorder="1" applyAlignment="1">
      <alignment horizontal="center" readingOrder="2"/>
    </xf>
    <xf numFmtId="0" fontId="32" fillId="0" borderId="0" xfId="0" applyFont="1" applyAlignment="1">
      <alignment horizontal="right" readingOrder="2"/>
    </xf>
    <xf numFmtId="0" fontId="43" fillId="0" borderId="0" xfId="0" applyFont="1" applyAlignment="1">
      <alignment horizontal="right" readingOrder="2"/>
    </xf>
    <xf numFmtId="0" fontId="24" fillId="0" borderId="11" xfId="0" applyFont="1" applyBorder="1" applyAlignment="1">
      <alignment vertical="top" wrapText="1" readingOrder="2"/>
    </xf>
    <xf numFmtId="0" fontId="24" fillId="0" borderId="0" xfId="0" applyFont="1" applyAlignment="1">
      <alignment vertical="center" wrapText="1" readingOrder="1"/>
    </xf>
    <xf numFmtId="165" fontId="23" fillId="0" borderId="15" xfId="0" applyNumberFormat="1" applyFont="1" applyBorder="1" applyAlignment="1">
      <alignment horizontal="center" readingOrder="1"/>
    </xf>
    <xf numFmtId="0" fontId="0" fillId="34" borderId="0" xfId="0" applyFill="1"/>
    <xf numFmtId="2" fontId="25" fillId="0" borderId="0" xfId="0" applyNumberFormat="1" applyFont="1" applyAlignment="1">
      <alignment horizontal="center" readingOrder="2"/>
    </xf>
    <xf numFmtId="0" fontId="24" fillId="0" borderId="0" xfId="0" applyFont="1" applyAlignment="1">
      <alignment vertical="top" readingOrder="2"/>
    </xf>
    <xf numFmtId="0" fontId="23" fillId="0" borderId="0" xfId="0" applyFont="1" applyAlignment="1">
      <alignment vertical="top" readingOrder="2"/>
    </xf>
    <xf numFmtId="0" fontId="31" fillId="34" borderId="0" xfId="0" applyFont="1" applyFill="1"/>
    <xf numFmtId="0" fontId="24" fillId="35" borderId="27" xfId="0" applyFont="1" applyFill="1" applyBorder="1" applyAlignment="1">
      <alignment horizontal="center" readingOrder="2"/>
    </xf>
    <xf numFmtId="0" fontId="24" fillId="35" borderId="28" xfId="0" applyFont="1" applyFill="1" applyBorder="1" applyAlignment="1">
      <alignment horizontal="center" readingOrder="2"/>
    </xf>
    <xf numFmtId="0" fontId="24" fillId="35" borderId="26" xfId="0" applyFont="1" applyFill="1" applyBorder="1" applyAlignment="1">
      <alignment horizontal="center" readingOrder="2"/>
    </xf>
    <xf numFmtId="0" fontId="24" fillId="35" borderId="31" xfId="0" applyFont="1" applyFill="1" applyBorder="1" applyAlignment="1">
      <alignment horizontal="center" readingOrder="2"/>
    </xf>
    <xf numFmtId="2" fontId="24" fillId="35" borderId="31" xfId="0" applyNumberFormat="1" applyFont="1" applyFill="1" applyBorder="1" applyAlignment="1">
      <alignment horizontal="center" readingOrder="2"/>
    </xf>
    <xf numFmtId="2" fontId="24" fillId="35" borderId="48" xfId="0" applyNumberFormat="1" applyFont="1" applyFill="1" applyBorder="1" applyAlignment="1">
      <alignment horizontal="center" readingOrder="2"/>
    </xf>
    <xf numFmtId="0" fontId="24" fillId="35" borderId="29" xfId="0" applyFont="1" applyFill="1" applyBorder="1" applyAlignment="1">
      <alignment horizontal="center" readingOrder="2"/>
    </xf>
    <xf numFmtId="0" fontId="25" fillId="35" borderId="31" xfId="0" applyFont="1" applyFill="1" applyBorder="1" applyAlignment="1">
      <alignment horizontal="center" readingOrder="2"/>
    </xf>
    <xf numFmtId="0" fontId="45" fillId="0" borderId="0" xfId="0" applyFont="1"/>
    <xf numFmtId="3" fontId="35" fillId="0" borderId="0" xfId="0" applyNumberFormat="1" applyFont="1"/>
    <xf numFmtId="2" fontId="31" fillId="0" borderId="0" xfId="0" applyNumberFormat="1" applyFont="1"/>
    <xf numFmtId="0" fontId="24" fillId="35" borderId="25" xfId="0" applyFont="1" applyFill="1" applyBorder="1" applyAlignment="1">
      <alignment horizontal="center" readingOrder="2"/>
    </xf>
    <xf numFmtId="0" fontId="24" fillId="35" borderId="17" xfId="0" applyFont="1" applyFill="1" applyBorder="1" applyAlignment="1">
      <alignment horizontal="center" readingOrder="2"/>
    </xf>
    <xf numFmtId="0" fontId="24" fillId="35" borderId="39" xfId="0" applyFont="1" applyFill="1" applyBorder="1" applyAlignment="1">
      <alignment horizontal="center"/>
    </xf>
    <xf numFmtId="0" fontId="24" fillId="35" borderId="40" xfId="0" applyFont="1" applyFill="1" applyBorder="1" applyAlignment="1">
      <alignment horizontal="center"/>
    </xf>
    <xf numFmtId="0" fontId="24" fillId="35" borderId="20" xfId="0" applyFont="1" applyFill="1" applyBorder="1" applyAlignment="1">
      <alignment horizontal="center"/>
    </xf>
    <xf numFmtId="2" fontId="45" fillId="0" borderId="41" xfId="0" applyNumberFormat="1" applyFont="1" applyBorder="1" applyAlignment="1">
      <alignment horizontal="center"/>
    </xf>
    <xf numFmtId="2" fontId="45" fillId="0" borderId="42" xfId="0" applyNumberFormat="1" applyFont="1" applyBorder="1" applyAlignment="1">
      <alignment horizontal="center"/>
    </xf>
    <xf numFmtId="2" fontId="45" fillId="0" borderId="43" xfId="0" applyNumberFormat="1" applyFont="1" applyBorder="1" applyAlignment="1">
      <alignment horizontal="center"/>
    </xf>
    <xf numFmtId="2" fontId="45" fillId="35" borderId="32" xfId="0" applyNumberFormat="1" applyFont="1" applyFill="1" applyBorder="1" applyAlignment="1">
      <alignment horizontal="center"/>
    </xf>
    <xf numFmtId="2" fontId="45" fillId="35" borderId="34" xfId="0" applyNumberFormat="1" applyFont="1" applyFill="1" applyBorder="1" applyAlignment="1">
      <alignment horizontal="center"/>
    </xf>
    <xf numFmtId="164" fontId="45" fillId="0" borderId="41" xfId="0" applyNumberFormat="1" applyFont="1" applyBorder="1" applyAlignment="1">
      <alignment horizontal="center"/>
    </xf>
    <xf numFmtId="164" fontId="45" fillId="35" borderId="34" xfId="0" applyNumberFormat="1" applyFont="1" applyFill="1" applyBorder="1" applyAlignment="1">
      <alignment horizontal="center"/>
    </xf>
    <xf numFmtId="0" fontId="24" fillId="35" borderId="34" xfId="0" applyFont="1" applyFill="1" applyBorder="1" applyAlignment="1">
      <alignment horizontal="center" readingOrder="2"/>
    </xf>
    <xf numFmtId="1" fontId="24" fillId="35" borderId="32" xfId="0" applyNumberFormat="1" applyFont="1" applyFill="1" applyBorder="1" applyAlignment="1">
      <alignment horizontal="center" readingOrder="2"/>
    </xf>
    <xf numFmtId="0" fontId="33" fillId="0" borderId="28" xfId="0" applyFont="1" applyBorder="1" applyAlignment="1">
      <alignment horizontal="center" wrapText="1" readingOrder="2"/>
    </xf>
    <xf numFmtId="0" fontId="23" fillId="35" borderId="31" xfId="0" applyFont="1" applyFill="1" applyBorder="1" applyAlignment="1">
      <alignment horizontal="center" readingOrder="2"/>
    </xf>
    <xf numFmtId="0" fontId="35" fillId="35" borderId="28" xfId="0" applyFont="1" applyFill="1" applyBorder="1" applyAlignment="1">
      <alignment horizontal="center" readingOrder="2"/>
    </xf>
    <xf numFmtId="0" fontId="35" fillId="35" borderId="29" xfId="0" applyFont="1" applyFill="1" applyBorder="1" applyAlignment="1">
      <alignment horizontal="center" readingOrder="2"/>
    </xf>
    <xf numFmtId="2" fontId="23" fillId="35" borderId="31" xfId="0" applyNumberFormat="1" applyFont="1" applyFill="1" applyBorder="1" applyAlignment="1">
      <alignment horizontal="center" vertical="center"/>
    </xf>
    <xf numFmtId="0" fontId="35" fillId="35" borderId="12" xfId="0" applyFont="1" applyFill="1" applyBorder="1" applyAlignment="1">
      <alignment horizontal="center" readingOrder="1"/>
    </xf>
    <xf numFmtId="0" fontId="35" fillId="35" borderId="10" xfId="0" applyFont="1" applyFill="1" applyBorder="1" applyAlignment="1">
      <alignment horizontal="center" readingOrder="1"/>
    </xf>
    <xf numFmtId="0" fontId="25" fillId="36" borderId="31" xfId="0" applyFont="1" applyFill="1" applyBorder="1" applyAlignment="1">
      <alignment horizontal="center" readingOrder="1"/>
    </xf>
    <xf numFmtId="0" fontId="25" fillId="36" borderId="12" xfId="0" applyFont="1" applyFill="1" applyBorder="1" applyAlignment="1">
      <alignment horizontal="center" readingOrder="2"/>
    </xf>
    <xf numFmtId="0" fontId="35" fillId="36" borderId="28" xfId="0" applyFont="1" applyFill="1" applyBorder="1" applyAlignment="1">
      <alignment horizontal="center" readingOrder="2"/>
    </xf>
    <xf numFmtId="0" fontId="25" fillId="36" borderId="12" xfId="0" applyFont="1" applyFill="1" applyBorder="1" applyAlignment="1">
      <alignment horizontal="center" wrapText="1" readingOrder="2"/>
    </xf>
    <xf numFmtId="0" fontId="24" fillId="36" borderId="31" xfId="0" applyFont="1" applyFill="1" applyBorder="1" applyAlignment="1">
      <alignment horizontal="center" readingOrder="2"/>
    </xf>
    <xf numFmtId="2" fontId="46" fillId="36" borderId="31" xfId="0" applyNumberFormat="1" applyFont="1" applyFill="1" applyBorder="1" applyAlignment="1">
      <alignment horizontal="center" readingOrder="2"/>
    </xf>
    <xf numFmtId="0" fontId="25" fillId="36" borderId="14" xfId="0" applyFont="1" applyFill="1" applyBorder="1" applyAlignment="1">
      <alignment horizontal="center" readingOrder="1"/>
    </xf>
    <xf numFmtId="0" fontId="39" fillId="35" borderId="32" xfId="0" applyFont="1" applyFill="1" applyBorder="1" applyAlignment="1">
      <alignment horizontal="center" vertical="center" wrapText="1" readingOrder="2"/>
    </xf>
    <xf numFmtId="0" fontId="44" fillId="0" borderId="52" xfId="0" applyFont="1" applyBorder="1" applyAlignment="1">
      <alignment horizontal="right" vertical="top" wrapText="1"/>
    </xf>
    <xf numFmtId="0" fontId="39" fillId="35" borderId="33" xfId="0" applyFont="1" applyFill="1" applyBorder="1" applyAlignment="1">
      <alignment horizontal="center" vertical="center" wrapText="1" readingOrder="2"/>
    </xf>
    <xf numFmtId="0" fontId="39" fillId="35" borderId="44" xfId="0" applyFont="1" applyFill="1" applyBorder="1" applyAlignment="1">
      <alignment horizontal="center" vertical="center" wrapText="1" readingOrder="2"/>
    </xf>
    <xf numFmtId="0" fontId="39" fillId="35" borderId="25" xfId="0" applyFont="1" applyFill="1" applyBorder="1" applyAlignment="1">
      <alignment horizontal="right" indent="1"/>
    </xf>
    <xf numFmtId="0" fontId="39" fillId="35" borderId="28" xfId="0" applyFont="1" applyFill="1" applyBorder="1" applyAlignment="1">
      <alignment horizontal="right" indent="1"/>
    </xf>
    <xf numFmtId="0" fontId="39" fillId="35" borderId="29" xfId="0" applyFont="1" applyFill="1" applyBorder="1" applyAlignment="1">
      <alignment horizontal="right" indent="1"/>
    </xf>
    <xf numFmtId="3" fontId="39" fillId="35" borderId="48" xfId="0" applyNumberFormat="1" applyFont="1" applyFill="1" applyBorder="1" applyAlignment="1">
      <alignment horizontal="center" vertical="center" readingOrder="2"/>
    </xf>
    <xf numFmtId="4" fontId="40" fillId="35" borderId="25" xfId="0" applyNumberFormat="1" applyFont="1" applyFill="1" applyBorder="1" applyAlignment="1">
      <alignment horizontal="center"/>
    </xf>
    <xf numFmtId="4" fontId="40" fillId="35" borderId="28" xfId="0" applyNumberFormat="1" applyFont="1" applyFill="1" applyBorder="1" applyAlignment="1">
      <alignment horizontal="center"/>
    </xf>
    <xf numFmtId="4" fontId="40" fillId="35" borderId="29" xfId="0" applyNumberFormat="1" applyFont="1" applyFill="1" applyBorder="1" applyAlignment="1">
      <alignment horizontal="center"/>
    </xf>
    <xf numFmtId="2" fontId="39" fillId="35" borderId="32" xfId="0" applyNumberFormat="1" applyFont="1" applyFill="1" applyBorder="1" applyAlignment="1">
      <alignment horizontal="center" readingOrder="1"/>
    </xf>
    <xf numFmtId="4" fontId="39" fillId="35" borderId="31" xfId="0" applyNumberFormat="1" applyFont="1" applyFill="1" applyBorder="1" applyAlignment="1">
      <alignment horizontal="center"/>
    </xf>
    <xf numFmtId="4" fontId="39" fillId="35" borderId="34" xfId="0" applyNumberFormat="1" applyFont="1" applyFill="1" applyBorder="1" applyAlignment="1">
      <alignment horizontal="center"/>
    </xf>
    <xf numFmtId="0" fontId="47" fillId="0" borderId="0" xfId="0" applyFont="1"/>
    <xf numFmtId="0" fontId="48" fillId="0" borderId="52" xfId="0" applyFont="1" applyBorder="1" applyAlignment="1">
      <alignment vertical="top" wrapText="1"/>
    </xf>
    <xf numFmtId="0" fontId="50" fillId="0" borderId="0" xfId="0" applyFont="1"/>
    <xf numFmtId="2" fontId="49" fillId="0" borderId="27" xfId="0" applyNumberFormat="1" applyFont="1" applyBorder="1" applyAlignment="1">
      <alignment horizontal="center"/>
    </xf>
    <xf numFmtId="2" fontId="51" fillId="0" borderId="39" xfId="0" applyNumberFormat="1" applyFont="1" applyBorder="1" applyAlignment="1">
      <alignment horizontal="center" readingOrder="2"/>
    </xf>
    <xf numFmtId="164" fontId="51" fillId="0" borderId="45" xfId="0" applyNumberFormat="1" applyFont="1" applyBorder="1" applyAlignment="1">
      <alignment horizontal="center" readingOrder="2"/>
    </xf>
    <xf numFmtId="2" fontId="49" fillId="0" borderId="28" xfId="0" applyNumberFormat="1" applyFont="1" applyBorder="1" applyAlignment="1">
      <alignment horizontal="center"/>
    </xf>
    <xf numFmtId="2" fontId="51" fillId="0" borderId="45" xfId="0" applyNumberFormat="1" applyFont="1" applyBorder="1" applyAlignment="1">
      <alignment horizontal="center" readingOrder="2"/>
    </xf>
    <xf numFmtId="2" fontId="51" fillId="0" borderId="28" xfId="0" applyNumberFormat="1" applyFont="1" applyBorder="1" applyAlignment="1">
      <alignment horizontal="center" readingOrder="2"/>
    </xf>
    <xf numFmtId="0" fontId="49" fillId="36" borderId="31" xfId="0" applyFont="1" applyFill="1" applyBorder="1" applyAlignment="1">
      <alignment horizontal="center" readingOrder="1"/>
    </xf>
    <xf numFmtId="0" fontId="49" fillId="36" borderId="12" xfId="0" applyFont="1" applyFill="1" applyBorder="1" applyAlignment="1">
      <alignment horizontal="center" readingOrder="2"/>
    </xf>
    <xf numFmtId="4" fontId="53" fillId="35" borderId="25" xfId="0" applyNumberFormat="1" applyFont="1" applyFill="1" applyBorder="1" applyAlignment="1">
      <alignment horizontal="center"/>
    </xf>
    <xf numFmtId="4" fontId="53" fillId="35" borderId="28" xfId="0" applyNumberFormat="1" applyFont="1" applyFill="1" applyBorder="1" applyAlignment="1">
      <alignment horizontal="center"/>
    </xf>
    <xf numFmtId="0" fontId="49" fillId="36" borderId="28" xfId="0" applyFont="1" applyFill="1" applyBorder="1" applyAlignment="1">
      <alignment horizontal="center" readingOrder="2"/>
    </xf>
    <xf numFmtId="0" fontId="49" fillId="36" borderId="12" xfId="0" applyFont="1" applyFill="1" applyBorder="1" applyAlignment="1">
      <alignment horizontal="center" wrapText="1" readingOrder="2"/>
    </xf>
    <xf numFmtId="2" fontId="51" fillId="0" borderId="26" xfId="0" applyNumberFormat="1" applyFont="1" applyBorder="1" applyAlignment="1">
      <alignment horizontal="center" readingOrder="2"/>
    </xf>
    <xf numFmtId="0" fontId="54" fillId="36" borderId="31" xfId="0" applyFont="1" applyFill="1" applyBorder="1" applyAlignment="1">
      <alignment horizontal="center" readingOrder="2"/>
    </xf>
    <xf numFmtId="2" fontId="55" fillId="36" borderId="31" xfId="0" applyNumberFormat="1" applyFont="1" applyFill="1" applyBorder="1" applyAlignment="1">
      <alignment horizontal="center" readingOrder="2"/>
    </xf>
    <xf numFmtId="4" fontId="52" fillId="35" borderId="31" xfId="0" applyNumberFormat="1" applyFont="1" applyFill="1" applyBorder="1" applyAlignment="1">
      <alignment horizontal="center"/>
    </xf>
    <xf numFmtId="0" fontId="49" fillId="35" borderId="31" xfId="0" applyFont="1" applyFill="1" applyBorder="1" applyAlignment="1">
      <alignment horizontal="center" readingOrder="1"/>
    </xf>
    <xf numFmtId="2" fontId="49" fillId="0" borderId="45" xfId="0" applyNumberFormat="1" applyFont="1" applyBorder="1" applyAlignment="1">
      <alignment horizontal="center"/>
    </xf>
    <xf numFmtId="2" fontId="55" fillId="36" borderId="34" xfId="0" applyNumberFormat="1" applyFont="1" applyFill="1" applyBorder="1" applyAlignment="1">
      <alignment horizontal="center" readingOrder="2"/>
    </xf>
    <xf numFmtId="2" fontId="51" fillId="0" borderId="27" xfId="0" applyNumberFormat="1" applyFont="1" applyBorder="1" applyAlignment="1">
      <alignment horizontal="center" readingOrder="2"/>
    </xf>
    <xf numFmtId="164" fontId="49" fillId="0" borderId="39" xfId="0" applyNumberFormat="1" applyFont="1" applyBorder="1" applyAlignment="1">
      <alignment horizontal="center"/>
    </xf>
    <xf numFmtId="2" fontId="47" fillId="0" borderId="0" xfId="0" applyNumberFormat="1" applyFont="1"/>
    <xf numFmtId="0" fontId="35" fillId="0" borderId="28" xfId="0" applyFont="1" applyBorder="1" applyAlignment="1">
      <alignment horizontal="center" readingOrder="2"/>
    </xf>
    <xf numFmtId="2" fontId="40" fillId="0" borderId="0" xfId="0" applyNumberFormat="1" applyFont="1" applyAlignment="1">
      <alignment horizontal="center" readingOrder="1"/>
    </xf>
    <xf numFmtId="2" fontId="39" fillId="0" borderId="0" xfId="0" applyNumberFormat="1" applyFont="1" applyAlignment="1">
      <alignment horizontal="center" readingOrder="1"/>
    </xf>
    <xf numFmtId="0" fontId="33" fillId="37" borderId="28" xfId="0" applyFont="1" applyFill="1" applyBorder="1" applyAlignment="1">
      <alignment horizontal="center" wrapText="1" readingOrder="2"/>
    </xf>
    <xf numFmtId="0" fontId="56" fillId="37" borderId="0" xfId="0" applyFont="1" applyFill="1" applyAlignment="1">
      <alignment horizontal="center"/>
    </xf>
    <xf numFmtId="0" fontId="35" fillId="0" borderId="28" xfId="0" applyFont="1" applyBorder="1" applyAlignment="1">
      <alignment horizontal="center" wrapText="1" readingOrder="2"/>
    </xf>
    <xf numFmtId="2" fontId="35" fillId="0" borderId="28" xfId="0" applyNumberFormat="1" applyFont="1" applyBorder="1" applyAlignment="1">
      <alignment horizontal="center" wrapText="1" readingOrder="2"/>
    </xf>
    <xf numFmtId="0" fontId="23" fillId="36" borderId="31" xfId="0" applyFont="1" applyFill="1" applyBorder="1" applyAlignment="1">
      <alignment horizontal="center" readingOrder="2"/>
    </xf>
    <xf numFmtId="2" fontId="35" fillId="0" borderId="29" xfId="0" applyNumberFormat="1" applyFont="1" applyBorder="1" applyAlignment="1">
      <alignment horizontal="center"/>
    </xf>
    <xf numFmtId="2" fontId="36" fillId="0" borderId="28" xfId="0" applyNumberFormat="1" applyFont="1" applyBorder="1" applyAlignment="1">
      <alignment horizontal="center" vertical="center"/>
    </xf>
    <xf numFmtId="2" fontId="36" fillId="0" borderId="29" xfId="0" applyNumberFormat="1" applyFont="1" applyBorder="1" applyAlignment="1">
      <alignment horizontal="center" vertical="center"/>
    </xf>
    <xf numFmtId="2" fontId="36" fillId="0" borderId="27" xfId="0" applyNumberFormat="1" applyFont="1" applyBorder="1" applyAlignment="1">
      <alignment horizontal="center" vertical="center"/>
    </xf>
    <xf numFmtId="0" fontId="25" fillId="36" borderId="12" xfId="0" applyFont="1" applyFill="1" applyBorder="1" applyAlignment="1">
      <alignment horizontal="center" readingOrder="1"/>
    </xf>
    <xf numFmtId="0" fontId="25" fillId="35" borderId="12" xfId="0" applyFont="1" applyFill="1" applyBorder="1" applyAlignment="1">
      <alignment horizontal="center" readingOrder="2"/>
    </xf>
    <xf numFmtId="3" fontId="0" fillId="0" borderId="0" xfId="0" applyNumberFormat="1"/>
    <xf numFmtId="0" fontId="24" fillId="0" borderId="0" xfId="0" applyFont="1" applyAlignment="1">
      <alignment wrapText="1" readingOrder="2"/>
    </xf>
    <xf numFmtId="2" fontId="36" fillId="0" borderId="10" xfId="0" applyNumberFormat="1" applyFont="1" applyBorder="1" applyAlignment="1">
      <alignment horizontal="center" vertical="center"/>
    </xf>
    <xf numFmtId="0" fontId="23" fillId="35" borderId="12" xfId="0" applyFont="1" applyFill="1" applyBorder="1" applyAlignment="1">
      <alignment horizontal="center" readingOrder="2"/>
    </xf>
    <xf numFmtId="0" fontId="35" fillId="37" borderId="28" xfId="0" applyFont="1" applyFill="1" applyBorder="1" applyAlignment="1">
      <alignment horizontal="center" wrapText="1" readingOrder="2"/>
    </xf>
    <xf numFmtId="2" fontId="36" fillId="37" borderId="27" xfId="0" applyNumberFormat="1" applyFont="1" applyFill="1" applyBorder="1" applyAlignment="1">
      <alignment horizontal="center" vertical="center"/>
    </xf>
    <xf numFmtId="2" fontId="36" fillId="37" borderId="25" xfId="0" applyNumberFormat="1" applyFont="1" applyFill="1" applyBorder="1" applyAlignment="1">
      <alignment horizontal="center" vertical="center"/>
    </xf>
    <xf numFmtId="0" fontId="31" fillId="37" borderId="0" xfId="0" applyFont="1" applyFill="1"/>
    <xf numFmtId="0" fontId="49" fillId="0" borderId="0" xfId="0" applyFont="1" applyAlignment="1">
      <alignment horizontal="right" wrapText="1" readingOrder="2"/>
    </xf>
    <xf numFmtId="3" fontId="31" fillId="0" borderId="0" xfId="0" applyNumberFormat="1" applyFont="1"/>
    <xf numFmtId="2" fontId="51" fillId="0" borderId="29" xfId="0" applyNumberFormat="1" applyFont="1" applyBorder="1" applyAlignment="1">
      <alignment horizontal="center" readingOrder="2"/>
    </xf>
    <xf numFmtId="0" fontId="57" fillId="0" borderId="11" xfId="0" applyFont="1" applyBorder="1" applyAlignment="1">
      <alignment wrapText="1" readingOrder="2"/>
    </xf>
    <xf numFmtId="0" fontId="18" fillId="0" borderId="0" xfId="0" applyFont="1"/>
    <xf numFmtId="1" fontId="24" fillId="35" borderId="55" xfId="0" applyNumberFormat="1" applyFont="1" applyFill="1" applyBorder="1" applyAlignment="1">
      <alignment horizontal="center" readingOrder="2"/>
    </xf>
    <xf numFmtId="0" fontId="25" fillId="36" borderId="48" xfId="0" applyFont="1" applyFill="1" applyBorder="1" applyAlignment="1">
      <alignment horizontal="center" readingOrder="1"/>
    </xf>
    <xf numFmtId="9" fontId="0" fillId="0" borderId="0" xfId="50" applyFont="1"/>
    <xf numFmtId="0" fontId="24" fillId="35" borderId="48" xfId="0" applyFont="1" applyFill="1" applyBorder="1" applyAlignment="1">
      <alignment readingOrder="2"/>
    </xf>
    <xf numFmtId="0" fontId="24" fillId="35" borderId="37" xfId="0" applyFont="1" applyFill="1" applyBorder="1" applyAlignment="1">
      <alignment readingOrder="2"/>
    </xf>
    <xf numFmtId="0" fontId="24" fillId="35" borderId="34" xfId="0" applyFont="1" applyFill="1" applyBorder="1" applyAlignment="1">
      <alignment readingOrder="2"/>
    </xf>
    <xf numFmtId="0" fontId="24" fillId="0" borderId="31" xfId="0" applyFont="1" applyBorder="1" applyAlignment="1">
      <alignment horizontal="center" readingOrder="2"/>
    </xf>
    <xf numFmtId="2" fontId="24" fillId="0" borderId="27" xfId="0" applyNumberFormat="1" applyFont="1" applyBorder="1" applyAlignment="1">
      <alignment horizontal="center"/>
    </xf>
    <xf numFmtId="2" fontId="46" fillId="0" borderId="31" xfId="0" applyNumberFormat="1" applyFont="1" applyBorder="1" applyAlignment="1">
      <alignment horizontal="center" readingOrder="2"/>
    </xf>
    <xf numFmtId="2" fontId="46" fillId="0" borderId="45" xfId="0" applyNumberFormat="1" applyFont="1" applyBorder="1" applyAlignment="1">
      <alignment horizontal="center" readingOrder="2"/>
    </xf>
    <xf numFmtId="0" fontId="24" fillId="0" borderId="34" xfId="0" applyFont="1" applyBorder="1" applyAlignment="1">
      <alignment horizontal="center" readingOrder="1"/>
    </xf>
    <xf numFmtId="2" fontId="51" fillId="0" borderId="28" xfId="0" applyNumberFormat="1" applyFont="1" applyBorder="1" applyAlignment="1">
      <alignment horizontal="center"/>
    </xf>
    <xf numFmtId="2" fontId="51" fillId="0" borderId="39" xfId="0" applyNumberFormat="1" applyFont="1" applyBorder="1" applyAlignment="1">
      <alignment horizontal="center"/>
    </xf>
    <xf numFmtId="2" fontId="51" fillId="0" borderId="45" xfId="0" applyNumberFormat="1" applyFont="1" applyBorder="1" applyAlignment="1">
      <alignment horizontal="center"/>
    </xf>
    <xf numFmtId="0" fontId="36" fillId="0" borderId="28" xfId="0" applyFont="1" applyBorder="1" applyAlignment="1">
      <alignment horizontal="center" wrapText="1" readingOrder="2"/>
    </xf>
    <xf numFmtId="0" fontId="44" fillId="0" borderId="0" xfId="0" applyFont="1" applyAlignment="1">
      <alignment horizontal="right" vertical="top" wrapText="1"/>
    </xf>
    <xf numFmtId="0" fontId="35" fillId="39" borderId="28" xfId="0" applyFont="1" applyFill="1" applyBorder="1" applyAlignment="1">
      <alignment horizontal="center" readingOrder="2"/>
    </xf>
    <xf numFmtId="2" fontId="63" fillId="0" borderId="28" xfId="0" applyNumberFormat="1" applyFont="1" applyBorder="1" applyAlignment="1">
      <alignment horizontal="center" vertical="center"/>
    </xf>
    <xf numFmtId="2" fontId="63" fillId="0" borderId="27" xfId="0" applyNumberFormat="1" applyFont="1" applyBorder="1" applyAlignment="1">
      <alignment horizontal="center" vertical="center"/>
    </xf>
    <xf numFmtId="0" fontId="56" fillId="0" borderId="0" xfId="0" applyFont="1"/>
    <xf numFmtId="0" fontId="35" fillId="39" borderId="27" xfId="0" applyFont="1" applyFill="1" applyBorder="1" applyAlignment="1">
      <alignment horizontal="center" readingOrder="2"/>
    </xf>
    <xf numFmtId="2" fontId="63" fillId="40" borderId="27" xfId="0" applyNumberFormat="1" applyFont="1" applyFill="1" applyBorder="1" applyAlignment="1">
      <alignment horizontal="center" vertical="center"/>
    </xf>
    <xf numFmtId="2" fontId="36" fillId="40" borderId="27" xfId="0" applyNumberFormat="1" applyFont="1" applyFill="1" applyBorder="1" applyAlignment="1">
      <alignment horizontal="center" vertical="center"/>
    </xf>
    <xf numFmtId="0" fontId="30" fillId="35" borderId="13" xfId="0" applyFont="1" applyFill="1" applyBorder="1" applyAlignment="1">
      <alignment readingOrder="1"/>
    </xf>
    <xf numFmtId="0" fontId="30" fillId="35" borderId="11" xfId="0" applyFont="1" applyFill="1" applyBorder="1" applyAlignment="1">
      <alignment readingOrder="1"/>
    </xf>
    <xf numFmtId="0" fontId="30" fillId="35" borderId="14" xfId="0" applyFont="1" applyFill="1" applyBorder="1" applyAlignment="1">
      <alignment readingOrder="1"/>
    </xf>
    <xf numFmtId="0" fontId="49" fillId="36" borderId="34" xfId="0" applyFont="1" applyFill="1" applyBorder="1" applyAlignment="1">
      <alignment horizontal="center" readingOrder="1"/>
    </xf>
    <xf numFmtId="0" fontId="52" fillId="0" borderId="0" xfId="0" applyFont="1" applyAlignment="1">
      <alignment vertical="center" wrapText="1" readingOrder="2"/>
    </xf>
    <xf numFmtId="0" fontId="49" fillId="0" borderId="0" xfId="0" applyFont="1" applyAlignment="1">
      <alignment readingOrder="1"/>
    </xf>
    <xf numFmtId="0" fontId="52" fillId="0" borderId="0" xfId="0" applyFont="1" applyAlignment="1">
      <alignment horizontal="center" vertical="center" wrapText="1" readingOrder="2"/>
    </xf>
    <xf numFmtId="1" fontId="25" fillId="0" borderId="21" xfId="0" applyNumberFormat="1" applyFont="1" applyBorder="1" applyAlignment="1">
      <alignment horizontal="center" readingOrder="2"/>
    </xf>
    <xf numFmtId="1" fontId="25" fillId="0" borderId="51" xfId="0" applyNumberFormat="1" applyFont="1" applyBorder="1" applyAlignment="1">
      <alignment horizontal="center" readingOrder="2"/>
    </xf>
    <xf numFmtId="1" fontId="25" fillId="0" borderId="53" xfId="0" applyNumberFormat="1" applyFont="1" applyBorder="1" applyAlignment="1">
      <alignment horizontal="center" readingOrder="2"/>
    </xf>
    <xf numFmtId="0" fontId="49" fillId="36" borderId="17" xfId="0" applyFont="1" applyFill="1" applyBorder="1" applyAlignment="1">
      <alignment horizontal="center" readingOrder="2"/>
    </xf>
    <xf numFmtId="0" fontId="49" fillId="36" borderId="10" xfId="0" applyFont="1" applyFill="1" applyBorder="1" applyAlignment="1">
      <alignment horizontal="center" readingOrder="2"/>
    </xf>
    <xf numFmtId="2" fontId="64" fillId="37" borderId="51" xfId="0" applyNumberFormat="1" applyFont="1" applyFill="1" applyBorder="1" applyAlignment="1">
      <alignment horizontal="center" readingOrder="1"/>
    </xf>
    <xf numFmtId="2" fontId="64" fillId="0" borderId="24" xfId="0" applyNumberFormat="1" applyFont="1" applyBorder="1" applyAlignment="1">
      <alignment horizontal="center" readingOrder="1"/>
    </xf>
    <xf numFmtId="2" fontId="49" fillId="0" borderId="39" xfId="0" applyNumberFormat="1" applyFont="1" applyBorder="1" applyAlignment="1">
      <alignment horizontal="center"/>
    </xf>
    <xf numFmtId="0" fontId="24" fillId="0" borderId="16" xfId="0" applyFont="1" applyBorder="1" applyAlignment="1">
      <alignment horizontal="left" vertical="top" wrapText="1" readingOrder="1"/>
    </xf>
    <xf numFmtId="0" fontId="23" fillId="33" borderId="15" xfId="0" applyFont="1" applyFill="1" applyBorder="1" applyAlignment="1">
      <alignment horizontal="center" readingOrder="2"/>
    </xf>
    <xf numFmtId="0" fontId="23" fillId="33" borderId="24" xfId="0" applyFont="1" applyFill="1" applyBorder="1" applyAlignment="1">
      <alignment horizontal="center" readingOrder="2"/>
    </xf>
    <xf numFmtId="0" fontId="23" fillId="33" borderId="38" xfId="0" applyFont="1" applyFill="1" applyBorder="1" applyAlignment="1">
      <alignment horizontal="center" readingOrder="2"/>
    </xf>
    <xf numFmtId="0" fontId="23" fillId="33" borderId="23" xfId="0" applyFont="1" applyFill="1" applyBorder="1" applyAlignment="1">
      <alignment horizontal="center" readingOrder="2"/>
    </xf>
    <xf numFmtId="0" fontId="23" fillId="33" borderId="15" xfId="0" applyFont="1" applyFill="1" applyBorder="1" applyAlignment="1">
      <alignment horizontal="center" readingOrder="1"/>
    </xf>
    <xf numFmtId="0" fontId="24" fillId="0" borderId="0" xfId="0" applyFont="1" applyAlignment="1">
      <alignment horizontal="center" vertical="top" wrapText="1" readingOrder="1"/>
    </xf>
    <xf numFmtId="0" fontId="24" fillId="35" borderId="17" xfId="0" applyFont="1" applyFill="1" applyBorder="1" applyAlignment="1">
      <alignment horizontal="center" readingOrder="1"/>
    </xf>
    <xf numFmtId="0" fontId="24" fillId="35" borderId="10" xfId="0" applyFont="1" applyFill="1" applyBorder="1" applyAlignment="1">
      <alignment horizontal="center" readingOrder="1"/>
    </xf>
    <xf numFmtId="0" fontId="24" fillId="35" borderId="12" xfId="0" applyFont="1" applyFill="1" applyBorder="1" applyAlignment="1">
      <alignment horizontal="center" readingOrder="1"/>
    </xf>
    <xf numFmtId="0" fontId="24" fillId="0" borderId="0" xfId="0" applyFont="1" applyAlignment="1">
      <alignment horizontal="right" vertical="top" wrapText="1" readingOrder="2"/>
    </xf>
    <xf numFmtId="0" fontId="24" fillId="35" borderId="17" xfId="0" applyFont="1" applyFill="1" applyBorder="1" applyAlignment="1">
      <alignment horizontal="center" readingOrder="2"/>
    </xf>
    <xf numFmtId="0" fontId="24" fillId="35" borderId="10" xfId="0" applyFont="1" applyFill="1" applyBorder="1" applyAlignment="1">
      <alignment horizontal="center" readingOrder="2"/>
    </xf>
    <xf numFmtId="0" fontId="24" fillId="35" borderId="12" xfId="0" applyFont="1" applyFill="1" applyBorder="1" applyAlignment="1">
      <alignment horizontal="center" readingOrder="2"/>
    </xf>
    <xf numFmtId="0" fontId="25" fillId="35" borderId="48" xfId="0" applyFont="1" applyFill="1" applyBorder="1" applyAlignment="1">
      <alignment horizontal="center" readingOrder="1"/>
    </xf>
    <xf numFmtId="0" fontId="25" fillId="35" borderId="37" xfId="0" applyFont="1" applyFill="1" applyBorder="1" applyAlignment="1">
      <alignment horizontal="center" readingOrder="1"/>
    </xf>
    <xf numFmtId="0" fontId="25" fillId="35" borderId="34" xfId="0" applyFont="1" applyFill="1" applyBorder="1" applyAlignment="1">
      <alignment horizontal="center" readingOrder="1"/>
    </xf>
    <xf numFmtId="0" fontId="25" fillId="35" borderId="48" xfId="0" applyFont="1" applyFill="1" applyBorder="1" applyAlignment="1">
      <alignment horizontal="center" readingOrder="2"/>
    </xf>
    <xf numFmtId="0" fontId="25" fillId="35" borderId="37" xfId="0" applyFont="1" applyFill="1" applyBorder="1" applyAlignment="1">
      <alignment horizontal="center" readingOrder="2"/>
    </xf>
    <xf numFmtId="0" fontId="25" fillId="35" borderId="34" xfId="0" applyFont="1" applyFill="1" applyBorder="1" applyAlignment="1">
      <alignment horizontal="center" readingOrder="2"/>
    </xf>
    <xf numFmtId="0" fontId="24" fillId="35" borderId="17" xfId="0" applyFont="1" applyFill="1" applyBorder="1" applyAlignment="1">
      <alignment horizontal="center" vertical="center" readingOrder="1"/>
    </xf>
    <xf numFmtId="0" fontId="24" fillId="35" borderId="10" xfId="0" applyFont="1" applyFill="1" applyBorder="1" applyAlignment="1">
      <alignment horizontal="center" vertical="center" readingOrder="1"/>
    </xf>
    <xf numFmtId="0" fontId="24" fillId="35" borderId="12" xfId="0" applyFont="1" applyFill="1" applyBorder="1" applyAlignment="1">
      <alignment horizontal="center" vertical="center" readingOrder="1"/>
    </xf>
    <xf numFmtId="0" fontId="24" fillId="35" borderId="48" xfId="0" applyFont="1" applyFill="1" applyBorder="1" applyAlignment="1">
      <alignment horizontal="center" readingOrder="1"/>
    </xf>
    <xf numFmtId="0" fontId="24" fillId="35" borderId="37" xfId="0" applyFont="1" applyFill="1" applyBorder="1" applyAlignment="1">
      <alignment horizontal="center" readingOrder="1"/>
    </xf>
    <xf numFmtId="0" fontId="24" fillId="35" borderId="34" xfId="0" applyFont="1" applyFill="1" applyBorder="1" applyAlignment="1">
      <alignment horizontal="center" readingOrder="1"/>
    </xf>
    <xf numFmtId="0" fontId="24" fillId="35" borderId="48" xfId="0" applyFont="1" applyFill="1" applyBorder="1" applyAlignment="1">
      <alignment horizontal="center" readingOrder="2"/>
    </xf>
    <xf numFmtId="0" fontId="24" fillId="35" borderId="37" xfId="0" applyFont="1" applyFill="1" applyBorder="1" applyAlignment="1">
      <alignment horizontal="center" readingOrder="2"/>
    </xf>
    <xf numFmtId="0" fontId="24" fillId="35" borderId="34" xfId="0" applyFont="1" applyFill="1" applyBorder="1" applyAlignment="1">
      <alignment horizontal="center" readingOrder="2"/>
    </xf>
    <xf numFmtId="0" fontId="24" fillId="35" borderId="13" xfId="0" applyFont="1" applyFill="1" applyBorder="1" applyAlignment="1">
      <alignment horizontal="center" readingOrder="1"/>
    </xf>
    <xf numFmtId="0" fontId="24" fillId="35" borderId="11" xfId="0" applyFont="1" applyFill="1" applyBorder="1" applyAlignment="1">
      <alignment horizontal="center" readingOrder="1"/>
    </xf>
    <xf numFmtId="0" fontId="24" fillId="35" borderId="54" xfId="0" applyFont="1" applyFill="1" applyBorder="1" applyAlignment="1">
      <alignment horizontal="center" readingOrder="1"/>
    </xf>
    <xf numFmtId="0" fontId="24" fillId="35" borderId="17" xfId="0" applyFont="1" applyFill="1" applyBorder="1" applyAlignment="1">
      <alignment horizontal="center" vertical="center" readingOrder="2"/>
    </xf>
    <xf numFmtId="0" fontId="24" fillId="35" borderId="10" xfId="0" applyFont="1" applyFill="1" applyBorder="1" applyAlignment="1">
      <alignment horizontal="center" vertical="center" readingOrder="2"/>
    </xf>
    <xf numFmtId="0" fontId="24" fillId="35" borderId="12" xfId="0" applyFont="1" applyFill="1" applyBorder="1" applyAlignment="1">
      <alignment horizontal="center" vertical="center" readingOrder="2"/>
    </xf>
    <xf numFmtId="0" fontId="23" fillId="0" borderId="0" xfId="0" applyFont="1" applyAlignment="1">
      <alignment horizontal="right" wrapText="1" readingOrder="2"/>
    </xf>
    <xf numFmtId="0" fontId="29" fillId="35" borderId="18" xfId="0" applyFont="1" applyFill="1" applyBorder="1" applyAlignment="1">
      <alignment horizontal="center" readingOrder="2"/>
    </xf>
    <xf numFmtId="0" fontId="29" fillId="35" borderId="19" xfId="0" applyFont="1" applyFill="1" applyBorder="1" applyAlignment="1">
      <alignment horizontal="center" readingOrder="2"/>
    </xf>
    <xf numFmtId="0" fontId="29" fillId="35" borderId="20" xfId="0" applyFont="1" applyFill="1" applyBorder="1" applyAlignment="1">
      <alignment horizontal="center" readingOrder="2"/>
    </xf>
    <xf numFmtId="0" fontId="30" fillId="35" borderId="13" xfId="0" applyFont="1" applyFill="1" applyBorder="1" applyAlignment="1">
      <alignment horizontal="center" readingOrder="1"/>
    </xf>
    <xf numFmtId="0" fontId="30" fillId="35" borderId="11" xfId="0" applyFont="1" applyFill="1" applyBorder="1" applyAlignment="1">
      <alignment horizontal="center" readingOrder="1"/>
    </xf>
    <xf numFmtId="0" fontId="30" fillId="35" borderId="14" xfId="0" applyFont="1" applyFill="1" applyBorder="1" applyAlignment="1">
      <alignment horizontal="center" readingOrder="1"/>
    </xf>
    <xf numFmtId="0" fontId="24" fillId="35" borderId="14" xfId="0" applyFont="1" applyFill="1" applyBorder="1" applyAlignment="1">
      <alignment horizontal="center" readingOrder="1"/>
    </xf>
    <xf numFmtId="0" fontId="29" fillId="35" borderId="56" xfId="0" applyFont="1" applyFill="1" applyBorder="1" applyAlignment="1">
      <alignment horizontal="center" readingOrder="2"/>
    </xf>
    <xf numFmtId="0" fontId="30" fillId="35" borderId="30" xfId="0" applyFont="1" applyFill="1" applyBorder="1" applyAlignment="1">
      <alignment horizontal="center" readingOrder="1"/>
    </xf>
    <xf numFmtId="0" fontId="30" fillId="35" borderId="0" xfId="0" applyFont="1" applyFill="1" applyAlignment="1">
      <alignment horizontal="center" readingOrder="1"/>
    </xf>
    <xf numFmtId="0" fontId="30" fillId="35" borderId="35" xfId="0" applyFont="1" applyFill="1" applyBorder="1" applyAlignment="1">
      <alignment horizontal="center" readingOrder="1"/>
    </xf>
    <xf numFmtId="0" fontId="29" fillId="35" borderId="57" xfId="0" applyFont="1" applyFill="1" applyBorder="1" applyAlignment="1">
      <alignment horizontal="center" readingOrder="2"/>
    </xf>
    <xf numFmtId="0" fontId="23" fillId="35" borderId="17" xfId="0" applyFont="1" applyFill="1" applyBorder="1" applyAlignment="1">
      <alignment horizontal="center" readingOrder="1"/>
    </xf>
    <xf numFmtId="0" fontId="23" fillId="35" borderId="10" xfId="0" applyFont="1" applyFill="1" applyBorder="1" applyAlignment="1">
      <alignment horizontal="center" readingOrder="1"/>
    </xf>
    <xf numFmtId="0" fontId="23" fillId="35" borderId="12" xfId="0" applyFont="1" applyFill="1" applyBorder="1" applyAlignment="1">
      <alignment horizontal="center" readingOrder="1"/>
    </xf>
    <xf numFmtId="0" fontId="23" fillId="35" borderId="18" xfId="0" applyFont="1" applyFill="1" applyBorder="1" applyAlignment="1">
      <alignment horizontal="center" readingOrder="2"/>
    </xf>
    <xf numFmtId="0" fontId="23" fillId="35" borderId="19" xfId="0" applyFont="1" applyFill="1" applyBorder="1" applyAlignment="1">
      <alignment horizontal="center" readingOrder="2"/>
    </xf>
    <xf numFmtId="0" fontId="23" fillId="35" borderId="20" xfId="0" applyFont="1" applyFill="1" applyBorder="1" applyAlignment="1">
      <alignment horizontal="center" readingOrder="2"/>
    </xf>
    <xf numFmtId="0" fontId="23" fillId="35" borderId="13" xfId="0" applyFont="1" applyFill="1" applyBorder="1" applyAlignment="1">
      <alignment horizontal="center" readingOrder="1"/>
    </xf>
    <xf numFmtId="0" fontId="23" fillId="35" borderId="11" xfId="0" applyFont="1" applyFill="1" applyBorder="1" applyAlignment="1">
      <alignment horizontal="center" readingOrder="1"/>
    </xf>
    <xf numFmtId="0" fontId="23" fillId="35" borderId="14" xfId="0" applyFont="1" applyFill="1" applyBorder="1" applyAlignment="1">
      <alignment horizontal="center" readingOrder="1"/>
    </xf>
    <xf numFmtId="0" fontId="23" fillId="35" borderId="48" xfId="0" applyFont="1" applyFill="1" applyBorder="1" applyAlignment="1">
      <alignment horizontal="center" readingOrder="2"/>
    </xf>
    <xf numFmtId="0" fontId="23" fillId="35" borderId="37" xfId="0" applyFont="1" applyFill="1" applyBorder="1" applyAlignment="1">
      <alignment horizontal="center" readingOrder="2"/>
    </xf>
    <xf numFmtId="0" fontId="34" fillId="35" borderId="30" xfId="0" applyFont="1" applyFill="1" applyBorder="1" applyAlignment="1">
      <alignment horizontal="center"/>
    </xf>
    <xf numFmtId="0" fontId="34" fillId="35" borderId="0" xfId="0" applyFont="1" applyFill="1" applyAlignment="1">
      <alignment horizontal="center"/>
    </xf>
    <xf numFmtId="0" fontId="34" fillId="35" borderId="35" xfId="0" applyFont="1" applyFill="1" applyBorder="1" applyAlignment="1">
      <alignment horizontal="center"/>
    </xf>
    <xf numFmtId="0" fontId="34" fillId="35" borderId="48" xfId="0" applyFont="1" applyFill="1" applyBorder="1" applyAlignment="1">
      <alignment horizontal="center"/>
    </xf>
    <xf numFmtId="0" fontId="34" fillId="35" borderId="37" xfId="0" applyFont="1" applyFill="1" applyBorder="1" applyAlignment="1">
      <alignment horizontal="center"/>
    </xf>
    <xf numFmtId="0" fontId="34" fillId="35" borderId="34" xfId="0" applyFont="1" applyFill="1" applyBorder="1" applyAlignment="1">
      <alignment horizontal="center"/>
    </xf>
    <xf numFmtId="0" fontId="24" fillId="0" borderId="11" xfId="0" applyFont="1" applyBorder="1" applyAlignment="1">
      <alignment horizontal="right" wrapText="1" readingOrder="2"/>
    </xf>
    <xf numFmtId="0" fontId="23" fillId="35" borderId="34" xfId="0" applyFont="1" applyFill="1" applyBorder="1" applyAlignment="1">
      <alignment horizontal="center" readingOrder="2"/>
    </xf>
    <xf numFmtId="0" fontId="23" fillId="35" borderId="13" xfId="0" applyFont="1" applyFill="1" applyBorder="1" applyAlignment="1">
      <alignment horizontal="center" readingOrder="2"/>
    </xf>
    <xf numFmtId="0" fontId="23" fillId="35" borderId="11" xfId="0" applyFont="1" applyFill="1" applyBorder="1" applyAlignment="1">
      <alignment horizontal="center" readingOrder="2"/>
    </xf>
    <xf numFmtId="0" fontId="23" fillId="35" borderId="14" xfId="0" applyFont="1" applyFill="1" applyBorder="1" applyAlignment="1">
      <alignment horizontal="center" readingOrder="2"/>
    </xf>
    <xf numFmtId="0" fontId="23" fillId="35" borderId="48" xfId="0" applyFont="1" applyFill="1" applyBorder="1" applyAlignment="1">
      <alignment horizontal="center" vertical="center" readingOrder="2"/>
    </xf>
    <xf numFmtId="0" fontId="23" fillId="35" borderId="37" xfId="0" applyFont="1" applyFill="1" applyBorder="1" applyAlignment="1">
      <alignment horizontal="center" vertical="center" readingOrder="2"/>
    </xf>
    <xf numFmtId="0" fontId="23" fillId="35" borderId="34" xfId="0" applyFont="1" applyFill="1" applyBorder="1" applyAlignment="1">
      <alignment horizontal="center" vertical="center" readingOrder="2"/>
    </xf>
    <xf numFmtId="0" fontId="25" fillId="36" borderId="17" xfId="0" applyFont="1" applyFill="1" applyBorder="1" applyAlignment="1">
      <alignment horizontal="center" readingOrder="2"/>
    </xf>
    <xf numFmtId="0" fontId="25" fillId="36" borderId="10" xfId="0" applyFont="1" applyFill="1" applyBorder="1" applyAlignment="1">
      <alignment horizontal="center" readingOrder="2"/>
    </xf>
    <xf numFmtId="0" fontId="25" fillId="36" borderId="12" xfId="0" applyFont="1" applyFill="1" applyBorder="1" applyAlignment="1">
      <alignment horizontal="center" readingOrder="2"/>
    </xf>
    <xf numFmtId="0" fontId="25" fillId="36" borderId="17" xfId="0" applyFont="1" applyFill="1" applyBorder="1" applyAlignment="1">
      <alignment horizontal="center" readingOrder="1"/>
    </xf>
    <xf numFmtId="0" fontId="25" fillId="36" borderId="10" xfId="0" applyFont="1" applyFill="1" applyBorder="1" applyAlignment="1">
      <alignment horizontal="center" readingOrder="1"/>
    </xf>
    <xf numFmtId="0" fontId="25" fillId="36" borderId="12" xfId="0" applyFont="1" applyFill="1" applyBorder="1" applyAlignment="1">
      <alignment horizontal="center" readingOrder="1"/>
    </xf>
    <xf numFmtId="0" fontId="25" fillId="36" borderId="13" xfId="0" applyFont="1" applyFill="1" applyBorder="1" applyAlignment="1">
      <alignment horizontal="center" readingOrder="1"/>
    </xf>
    <xf numFmtId="0" fontId="25" fillId="36" borderId="11" xfId="0" applyFont="1" applyFill="1" applyBorder="1" applyAlignment="1">
      <alignment horizontal="center" readingOrder="1"/>
    </xf>
    <xf numFmtId="0" fontId="25" fillId="36" borderId="14" xfId="0" applyFont="1" applyFill="1" applyBorder="1" applyAlignment="1">
      <alignment horizontal="center" readingOrder="1"/>
    </xf>
    <xf numFmtId="0" fontId="25" fillId="36" borderId="18" xfId="0" applyFont="1" applyFill="1" applyBorder="1" applyAlignment="1">
      <alignment horizontal="center" readingOrder="2"/>
    </xf>
    <xf numFmtId="0" fontId="25" fillId="36" borderId="19" xfId="0" applyFont="1" applyFill="1" applyBorder="1" applyAlignment="1">
      <alignment horizontal="center" readingOrder="2"/>
    </xf>
    <xf numFmtId="0" fontId="25" fillId="36" borderId="20" xfId="0" applyFont="1" applyFill="1" applyBorder="1" applyAlignment="1">
      <alignment horizontal="center" readingOrder="2"/>
    </xf>
    <xf numFmtId="0" fontId="25" fillId="36" borderId="48" xfId="0" applyFont="1" applyFill="1" applyBorder="1" applyAlignment="1">
      <alignment horizontal="center" readingOrder="1"/>
    </xf>
    <xf numFmtId="0" fontId="25" fillId="36" borderId="37" xfId="0" applyFont="1" applyFill="1" applyBorder="1" applyAlignment="1">
      <alignment horizontal="center" readingOrder="1"/>
    </xf>
    <xf numFmtId="0" fontId="25" fillId="36" borderId="34" xfId="0" applyFont="1" applyFill="1" applyBorder="1" applyAlignment="1">
      <alignment horizontal="center" readingOrder="1"/>
    </xf>
    <xf numFmtId="0" fontId="25" fillId="36" borderId="20" xfId="0" applyFont="1" applyFill="1" applyBorder="1" applyAlignment="1">
      <alignment horizontal="center" readingOrder="1"/>
    </xf>
    <xf numFmtId="0" fontId="25" fillId="36" borderId="35" xfId="0" applyFont="1" applyFill="1" applyBorder="1" applyAlignment="1">
      <alignment horizontal="center" readingOrder="1"/>
    </xf>
    <xf numFmtId="0" fontId="24" fillId="0" borderId="0" xfId="0" applyFont="1" applyAlignment="1">
      <alignment horizontal="left" vertical="center" wrapText="1" readingOrder="1"/>
    </xf>
    <xf numFmtId="0" fontId="26" fillId="0" borderId="0" xfId="0" applyFont="1" applyAlignment="1">
      <alignment horizontal="right" wrapText="1" readingOrder="2"/>
    </xf>
    <xf numFmtId="0" fontId="39" fillId="35" borderId="49" xfId="0" applyFont="1" applyFill="1" applyBorder="1" applyAlignment="1">
      <alignment horizontal="center" vertical="center" wrapText="1" readingOrder="2"/>
    </xf>
    <xf numFmtId="0" fontId="39" fillId="35" borderId="37" xfId="0" applyFont="1" applyFill="1" applyBorder="1" applyAlignment="1">
      <alignment horizontal="center" vertical="center" wrapText="1" readingOrder="2"/>
    </xf>
    <xf numFmtId="0" fontId="39" fillId="35" borderId="36" xfId="0" applyFont="1" applyFill="1" applyBorder="1" applyAlignment="1">
      <alignment horizontal="center" vertical="center" wrapText="1" readingOrder="2"/>
    </xf>
    <xf numFmtId="0" fontId="26" fillId="38" borderId="11" xfId="0" applyFont="1" applyFill="1" applyBorder="1" applyAlignment="1">
      <alignment horizontal="center" wrapText="1" readingOrder="2"/>
    </xf>
    <xf numFmtId="0" fontId="24" fillId="0" borderId="0" xfId="0" applyFont="1" applyAlignment="1">
      <alignment horizontal="left" vertical="top" wrapText="1" readingOrder="1"/>
    </xf>
    <xf numFmtId="0" fontId="39" fillId="0" borderId="0" xfId="0" applyFont="1" applyAlignment="1">
      <alignment horizontal="right" vertical="center" wrapText="1"/>
    </xf>
    <xf numFmtId="0" fontId="39" fillId="0" borderId="0" xfId="0" applyFont="1" applyAlignment="1">
      <alignment horizontal="left" vertical="center" wrapText="1"/>
    </xf>
    <xf numFmtId="0" fontId="52" fillId="35" borderId="17" xfId="0" applyFont="1" applyFill="1" applyBorder="1" applyAlignment="1">
      <alignment horizontal="center" vertical="center" wrapText="1" readingOrder="2"/>
    </xf>
    <xf numFmtId="0" fontId="52" fillId="35" borderId="10" xfId="0" applyFont="1" applyFill="1" applyBorder="1" applyAlignment="1">
      <alignment horizontal="center" vertical="center" wrapText="1" readingOrder="2"/>
    </xf>
    <xf numFmtId="0" fontId="52" fillId="35" borderId="12" xfId="0" applyFont="1" applyFill="1" applyBorder="1" applyAlignment="1">
      <alignment horizontal="center" vertical="center" wrapText="1" readingOrder="2"/>
    </xf>
    <xf numFmtId="0" fontId="49" fillId="35" borderId="48" xfId="0" applyFont="1" applyFill="1" applyBorder="1" applyAlignment="1">
      <alignment horizontal="center" readingOrder="2"/>
    </xf>
    <xf numFmtId="0" fontId="49" fillId="35" borderId="34" xfId="0" applyFont="1" applyFill="1" applyBorder="1" applyAlignment="1">
      <alignment horizontal="center" readingOrder="2"/>
    </xf>
    <xf numFmtId="0" fontId="49" fillId="36" borderId="18" xfId="0" applyFont="1" applyFill="1" applyBorder="1" applyAlignment="1">
      <alignment horizontal="center" readingOrder="2"/>
    </xf>
    <xf numFmtId="0" fontId="49" fillId="36" borderId="19" xfId="0" applyFont="1" applyFill="1" applyBorder="1" applyAlignment="1">
      <alignment horizontal="center" readingOrder="2"/>
    </xf>
    <xf numFmtId="0" fontId="49" fillId="36" borderId="20" xfId="0" applyFont="1" applyFill="1" applyBorder="1" applyAlignment="1">
      <alignment horizontal="center" readingOrder="2"/>
    </xf>
    <xf numFmtId="0" fontId="49" fillId="36" borderId="13" xfId="0" applyFont="1" applyFill="1" applyBorder="1" applyAlignment="1">
      <alignment horizontal="center" readingOrder="1"/>
    </xf>
    <xf numFmtId="0" fontId="49" fillId="36" borderId="11" xfId="0" applyFont="1" applyFill="1" applyBorder="1" applyAlignment="1">
      <alignment horizontal="center" readingOrder="1"/>
    </xf>
    <xf numFmtId="0" fontId="49" fillId="36" borderId="14" xfId="0" applyFont="1" applyFill="1" applyBorder="1" applyAlignment="1">
      <alignment horizontal="center" readingOrder="1"/>
    </xf>
    <xf numFmtId="0" fontId="49" fillId="35" borderId="37" xfId="0" applyFont="1" applyFill="1" applyBorder="1" applyAlignment="1">
      <alignment horizontal="center" readingOrder="1"/>
    </xf>
    <xf numFmtId="0" fontId="49" fillId="35" borderId="34" xfId="0" applyFont="1" applyFill="1" applyBorder="1" applyAlignment="1">
      <alignment horizontal="center" readingOrder="1"/>
    </xf>
    <xf numFmtId="0" fontId="49" fillId="35" borderId="37" xfId="0" applyFont="1" applyFill="1" applyBorder="1" applyAlignment="1">
      <alignment horizontal="center" readingOrder="2"/>
    </xf>
    <xf numFmtId="0" fontId="49" fillId="35" borderId="48" xfId="0" applyFont="1" applyFill="1" applyBorder="1" applyAlignment="1">
      <alignment horizontal="center" readingOrder="1"/>
    </xf>
    <xf numFmtId="0" fontId="49" fillId="0" borderId="11" xfId="0" applyFont="1" applyBorder="1" applyAlignment="1">
      <alignment horizontal="left" wrapText="1" readingOrder="1"/>
    </xf>
    <xf numFmtId="0" fontId="49" fillId="0" borderId="11" xfId="0" applyFont="1" applyBorder="1" applyAlignment="1">
      <alignment horizontal="right" wrapText="1" readingOrder="2"/>
    </xf>
    <xf numFmtId="0" fontId="49" fillId="35" borderId="18" xfId="0" applyFont="1" applyFill="1" applyBorder="1" applyAlignment="1">
      <alignment horizontal="center" readingOrder="2"/>
    </xf>
    <xf numFmtId="0" fontId="49" fillId="35" borderId="19" xfId="0" applyFont="1" applyFill="1" applyBorder="1" applyAlignment="1">
      <alignment horizontal="center" readingOrder="2"/>
    </xf>
    <xf numFmtId="0" fontId="49" fillId="35" borderId="20" xfId="0" applyFont="1" applyFill="1" applyBorder="1" applyAlignment="1">
      <alignment horizontal="center" readingOrder="2"/>
    </xf>
    <xf numFmtId="0" fontId="49" fillId="35" borderId="13" xfId="0" applyFont="1" applyFill="1" applyBorder="1" applyAlignment="1">
      <alignment horizontal="center" readingOrder="1"/>
    </xf>
    <xf numFmtId="0" fontId="49" fillId="35" borderId="11" xfId="0" applyFont="1" applyFill="1" applyBorder="1" applyAlignment="1">
      <alignment horizontal="center" readingOrder="1"/>
    </xf>
    <xf numFmtId="0" fontId="49" fillId="35" borderId="14" xfId="0" applyFont="1" applyFill="1" applyBorder="1" applyAlignment="1">
      <alignment horizontal="center" readingOrder="1"/>
    </xf>
    <xf numFmtId="0" fontId="49" fillId="36" borderId="17" xfId="0" applyFont="1" applyFill="1" applyBorder="1" applyAlignment="1">
      <alignment horizontal="center" readingOrder="2"/>
    </xf>
    <xf numFmtId="0" fontId="49" fillId="36" borderId="10" xfId="0" applyFont="1" applyFill="1" applyBorder="1" applyAlignment="1">
      <alignment horizontal="center" readingOrder="2"/>
    </xf>
    <xf numFmtId="0" fontId="49" fillId="36" borderId="12" xfId="0" applyFont="1" applyFill="1" applyBorder="1" applyAlignment="1">
      <alignment horizontal="center" readingOrder="2"/>
    </xf>
  </cellXfs>
  <cellStyles count="5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 xr:uid="{00000000-0005-0000-0000-00000C000000}"/>
    <cellStyle name="40% - Accent6 2 2" xfId="47" xr:uid="{00000000-0005-0000-0000-00000D000000}"/>
    <cellStyle name="40% - Accent6 2 2 2" xfId="49" xr:uid="{00000000-0005-0000-0000-00000E000000}"/>
    <cellStyle name="40% - Accent6 2 3" xfId="48" xr:uid="{00000000-0005-0000-0000-00000F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56" xr:uid="{AD0D0848-4C76-44FF-A6B4-C60A54FD4339}"/>
    <cellStyle name="Hyperlink 3" xfId="57" xr:uid="{4551DF26-E7A0-4089-AEDD-06632C54B41A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9000000}"/>
    <cellStyle name="Normal 2 2" xfId="52" xr:uid="{00000000-0005-0000-0000-00002A000000}"/>
    <cellStyle name="Normal 3" xfId="42" xr:uid="{00000000-0005-0000-0000-00002B000000}"/>
    <cellStyle name="Normal 3 2" xfId="53" xr:uid="{00000000-0005-0000-0000-00002C000000}"/>
    <cellStyle name="Normal 4" xfId="51" xr:uid="{00000000-0005-0000-0000-00002D000000}"/>
    <cellStyle name="Normal 4 2" xfId="55" xr:uid="{974EECE6-9449-45BD-96B4-4D050A0E3082}"/>
    <cellStyle name="Normal 5" xfId="54" xr:uid="{60ECB0BC-EADF-4664-BBEF-5DC5FD5B8192}"/>
    <cellStyle name="Note" xfId="15" builtinId="10" customBuiltin="1"/>
    <cellStyle name="Output" xfId="10" builtinId="21" customBuiltin="1"/>
    <cellStyle name="Percent" xfId="50" builtinId="5"/>
    <cellStyle name="Percent 3" xfId="44" xr:uid="{00000000-0005-0000-0000-000031000000}"/>
    <cellStyle name="Title" xfId="1" builtinId="15" customBuiltin="1"/>
    <cellStyle name="Total" xfId="17" builtinId="25" customBuiltin="1"/>
    <cellStyle name="TXT2" xfId="46" xr:uid="{00000000-0005-0000-0000-000034000000}"/>
    <cellStyle name="Warning Text" xfId="14" builtinId="11" customBuiltin="1"/>
  </cellStyles>
  <dxfs count="44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FFFF"/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rightToLeft="1" workbookViewId="0">
      <selection activeCell="D18" sqref="D18"/>
    </sheetView>
  </sheetViews>
  <sheetFormatPr defaultRowHeight="15"/>
  <cols>
    <col min="1" max="1" width="16.5703125" customWidth="1"/>
    <col min="2" max="7" width="15.85546875" customWidth="1"/>
  </cols>
  <sheetData>
    <row r="1" spans="1:7">
      <c r="A1" s="2" t="s">
        <v>200</v>
      </c>
    </row>
    <row r="2" spans="1:7" ht="15.75">
      <c r="B2" s="196" t="s">
        <v>201</v>
      </c>
      <c r="C2" s="196"/>
      <c r="D2" s="196"/>
      <c r="E2" s="196"/>
      <c r="F2" s="196"/>
      <c r="G2" s="196"/>
    </row>
    <row r="3" spans="1:7">
      <c r="A3" s="197" t="s">
        <v>0</v>
      </c>
      <c r="B3" s="197" t="s">
        <v>1</v>
      </c>
      <c r="C3" s="198" t="s">
        <v>181</v>
      </c>
      <c r="D3" s="199"/>
      <c r="E3" s="200"/>
      <c r="F3" s="201" t="s">
        <v>2</v>
      </c>
      <c r="G3" s="197" t="s">
        <v>3</v>
      </c>
    </row>
    <row r="4" spans="1:7">
      <c r="A4" s="197"/>
      <c r="B4" s="197"/>
      <c r="C4" s="201" t="s">
        <v>4</v>
      </c>
      <c r="D4" s="201"/>
      <c r="E4" s="201"/>
      <c r="F4" s="201"/>
      <c r="G4" s="197"/>
    </row>
    <row r="5" spans="1:7">
      <c r="A5" s="197"/>
      <c r="B5" s="197"/>
      <c r="C5" s="41">
        <v>2018</v>
      </c>
      <c r="D5" s="41">
        <v>2019</v>
      </c>
      <c r="E5" s="41">
        <v>2020</v>
      </c>
      <c r="F5" s="201"/>
      <c r="G5" s="197"/>
    </row>
    <row r="6" spans="1:7">
      <c r="A6" s="40" t="s">
        <v>5</v>
      </c>
      <c r="B6" s="23" t="s">
        <v>6</v>
      </c>
      <c r="C6" s="1">
        <v>1.4104399999999999</v>
      </c>
      <c r="D6" s="1">
        <v>1.4104399999999999</v>
      </c>
      <c r="E6" s="1">
        <v>1.41</v>
      </c>
      <c r="F6" s="22" t="s">
        <v>7</v>
      </c>
      <c r="G6" s="40" t="s">
        <v>8</v>
      </c>
    </row>
    <row r="7" spans="1:7">
      <c r="A7" s="40" t="s">
        <v>9</v>
      </c>
      <c r="B7" s="23" t="s">
        <v>10</v>
      </c>
      <c r="C7" s="1">
        <v>0.27229399999999998</v>
      </c>
      <c r="D7" s="1">
        <v>0.27229399999999998</v>
      </c>
      <c r="E7" s="1">
        <v>0.27200000000000002</v>
      </c>
      <c r="F7" s="22" t="s">
        <v>11</v>
      </c>
      <c r="G7" s="40" t="s">
        <v>167</v>
      </c>
    </row>
    <row r="8" spans="1:7">
      <c r="A8" s="40" t="s">
        <v>12</v>
      </c>
      <c r="B8" s="23" t="s">
        <v>6</v>
      </c>
      <c r="C8" s="1">
        <v>2.6495700000000002</v>
      </c>
      <c r="D8" s="1">
        <v>2.6495700000000002</v>
      </c>
      <c r="E8" s="1">
        <v>2.65</v>
      </c>
      <c r="F8" s="22" t="s">
        <v>13</v>
      </c>
      <c r="G8" s="40" t="s">
        <v>14</v>
      </c>
    </row>
    <row r="9" spans="1:7">
      <c r="A9" s="40" t="s">
        <v>15</v>
      </c>
      <c r="B9" s="23" t="s">
        <v>6</v>
      </c>
      <c r="C9" s="1">
        <v>0.341951</v>
      </c>
      <c r="D9" s="1">
        <v>0.35095100000000001</v>
      </c>
      <c r="E9" s="1">
        <v>0.37</v>
      </c>
      <c r="F9" s="22" t="s">
        <v>16</v>
      </c>
      <c r="G9" s="40" t="s">
        <v>17</v>
      </c>
    </row>
    <row r="10" spans="1:7">
      <c r="A10" s="40" t="s">
        <v>18</v>
      </c>
      <c r="B10" s="23" t="s">
        <v>6</v>
      </c>
      <c r="C10" s="1">
        <v>7.5519100000000002E-3</v>
      </c>
      <c r="D10" s="1">
        <v>7.5519100000000002E-3</v>
      </c>
      <c r="E10" s="1">
        <v>6.8999999999999999E-3</v>
      </c>
      <c r="F10" s="22" t="s">
        <v>19</v>
      </c>
      <c r="G10" s="40" t="s">
        <v>20</v>
      </c>
    </row>
    <row r="11" spans="1:7">
      <c r="A11" s="40" t="s">
        <v>21</v>
      </c>
      <c r="B11" s="23" t="s">
        <v>22</v>
      </c>
      <c r="C11" s="1">
        <v>5.6179899999999998E-3</v>
      </c>
      <c r="D11" s="1">
        <v>5.6179899999999998E-3</v>
      </c>
      <c r="E11" s="1">
        <v>5.5999999999999999E-3</v>
      </c>
      <c r="F11" s="22" t="s">
        <v>23</v>
      </c>
      <c r="G11" s="40" t="s">
        <v>24</v>
      </c>
    </row>
    <row r="12" spans="1:7">
      <c r="A12" s="40" t="s">
        <v>132</v>
      </c>
      <c r="B12" s="23" t="s">
        <v>25</v>
      </c>
      <c r="C12" s="1">
        <v>2.4914E-3</v>
      </c>
      <c r="D12" s="1">
        <v>2.4914E-3</v>
      </c>
      <c r="E12" s="1">
        <v>2.3999999999999998E-3</v>
      </c>
      <c r="F12" s="22" t="s">
        <v>147</v>
      </c>
      <c r="G12" s="40" t="s">
        <v>26</v>
      </c>
    </row>
    <row r="13" spans="1:7">
      <c r="A13" s="40" t="s">
        <v>27</v>
      </c>
      <c r="B13" s="23" t="s">
        <v>28</v>
      </c>
      <c r="C13" s="1">
        <v>0.26666699999999999</v>
      </c>
      <c r="D13" s="1">
        <v>0.26666699999999999</v>
      </c>
      <c r="E13" s="1">
        <v>0.27</v>
      </c>
      <c r="F13" s="22" t="s">
        <v>29</v>
      </c>
      <c r="G13" s="40" t="s">
        <v>30</v>
      </c>
    </row>
    <row r="14" spans="1:7">
      <c r="A14" s="40" t="s">
        <v>31</v>
      </c>
      <c r="B14" s="23" t="s">
        <v>32</v>
      </c>
      <c r="C14" s="1">
        <v>2.1000000000000001E-2</v>
      </c>
      <c r="D14" s="1">
        <v>2.1000000000000001E-2</v>
      </c>
      <c r="E14" s="1">
        <v>1.7999999999999999E-2</v>
      </c>
      <c r="F14" s="22" t="s">
        <v>33</v>
      </c>
      <c r="G14" s="40" t="s">
        <v>34</v>
      </c>
    </row>
    <row r="15" spans="1:7">
      <c r="A15" s="40" t="s">
        <v>35</v>
      </c>
      <c r="B15" s="23" t="s">
        <v>36</v>
      </c>
      <c r="C15" s="1">
        <v>1.9501E-3</v>
      </c>
      <c r="D15" s="1">
        <v>1.9501E-3</v>
      </c>
      <c r="E15" s="1">
        <v>1.9501E-3</v>
      </c>
      <c r="F15" s="22" t="s">
        <v>37</v>
      </c>
      <c r="G15" s="40" t="s">
        <v>166</v>
      </c>
    </row>
    <row r="16" spans="1:7">
      <c r="A16" s="40" t="s">
        <v>38</v>
      </c>
      <c r="B16" s="23" t="s">
        <v>39</v>
      </c>
      <c r="C16" s="47">
        <v>4.11522633744856E-5</v>
      </c>
      <c r="D16" s="47">
        <f>1/24300</f>
        <v>4.11522633744856E-5</v>
      </c>
      <c r="E16" s="47">
        <v>4.1666666666666665E-5</v>
      </c>
      <c r="F16" s="22" t="s">
        <v>40</v>
      </c>
      <c r="G16" s="40" t="s">
        <v>41</v>
      </c>
    </row>
    <row r="17" spans="1:7">
      <c r="A17" s="40" t="s">
        <v>42</v>
      </c>
      <c r="B17" s="23" t="s">
        <v>6</v>
      </c>
      <c r="C17" s="1">
        <v>8.40108E-4</v>
      </c>
      <c r="D17" s="1">
        <v>8.40108E-4</v>
      </c>
      <c r="E17" s="1">
        <v>8.4000000000000003E-4</v>
      </c>
      <c r="F17" s="22" t="s">
        <v>43</v>
      </c>
      <c r="G17" s="40" t="s">
        <v>44</v>
      </c>
    </row>
    <row r="18" spans="1:7">
      <c r="A18" s="40" t="s">
        <v>45</v>
      </c>
      <c r="B18" s="23" t="s">
        <v>28</v>
      </c>
      <c r="C18" s="1">
        <v>2.6107800000000001</v>
      </c>
      <c r="D18" s="1">
        <v>2.6007799999999999</v>
      </c>
      <c r="E18" s="1">
        <v>2.6</v>
      </c>
      <c r="F18" s="22" t="s">
        <v>46</v>
      </c>
      <c r="G18" s="40" t="s">
        <v>47</v>
      </c>
    </row>
    <row r="19" spans="1:7">
      <c r="A19" s="40" t="s">
        <v>48</v>
      </c>
      <c r="B19" s="23" t="s">
        <v>49</v>
      </c>
      <c r="C19" s="1">
        <v>1</v>
      </c>
      <c r="D19" s="1">
        <v>1</v>
      </c>
      <c r="E19" s="1">
        <v>1</v>
      </c>
      <c r="F19" s="22" t="s">
        <v>73</v>
      </c>
      <c r="G19" s="40" t="s">
        <v>50</v>
      </c>
    </row>
    <row r="20" spans="1:7">
      <c r="A20" s="40" t="s">
        <v>51</v>
      </c>
      <c r="B20" s="23" t="s">
        <v>28</v>
      </c>
      <c r="C20" s="1">
        <v>0.274725</v>
      </c>
      <c r="D20" s="1">
        <v>0.274725</v>
      </c>
      <c r="E20" s="1">
        <v>0.274725</v>
      </c>
      <c r="F20" s="22" t="s">
        <v>52</v>
      </c>
      <c r="G20" s="40" t="s">
        <v>53</v>
      </c>
    </row>
    <row r="21" spans="1:7">
      <c r="A21" s="40" t="s">
        <v>54</v>
      </c>
      <c r="B21" s="23" t="s">
        <v>6</v>
      </c>
      <c r="C21" s="1">
        <v>3.2781799999999999</v>
      </c>
      <c r="D21" s="1">
        <v>3.2781799999999999</v>
      </c>
      <c r="E21" s="1">
        <v>3.2781799999999999</v>
      </c>
      <c r="F21" s="22" t="s">
        <v>55</v>
      </c>
      <c r="G21" s="40" t="s">
        <v>56</v>
      </c>
    </row>
    <row r="22" spans="1:7">
      <c r="A22" s="40" t="s">
        <v>57</v>
      </c>
      <c r="B22" s="23" t="s">
        <v>36</v>
      </c>
      <c r="C22" s="1">
        <v>6.6335000000000005E-4</v>
      </c>
      <c r="D22" s="1">
        <v>6.6335000000000005E-4</v>
      </c>
      <c r="E22" s="1">
        <v>5.9999999999999995E-4</v>
      </c>
      <c r="F22" s="22" t="s">
        <v>58</v>
      </c>
      <c r="G22" s="40" t="s">
        <v>59</v>
      </c>
    </row>
    <row r="23" spans="1:7">
      <c r="A23" s="40" t="s">
        <v>60</v>
      </c>
      <c r="B23" s="23" t="s">
        <v>6</v>
      </c>
      <c r="C23" s="1">
        <v>0.74665899999999996</v>
      </c>
      <c r="D23" s="1">
        <v>0.71665900000000005</v>
      </c>
      <c r="E23" s="1">
        <v>0.73</v>
      </c>
      <c r="F23" s="22" t="s">
        <v>61</v>
      </c>
      <c r="G23" s="40" t="s">
        <v>62</v>
      </c>
    </row>
    <row r="24" spans="1:7">
      <c r="A24" s="40" t="s">
        <v>63</v>
      </c>
      <c r="B24" s="23" t="s">
        <v>32</v>
      </c>
      <c r="C24" s="1">
        <v>5.6721500000000001E-2</v>
      </c>
      <c r="D24" s="1">
        <v>6.207215E-2</v>
      </c>
      <c r="E24" s="1">
        <v>0.63</v>
      </c>
      <c r="F24" s="22" t="s">
        <v>64</v>
      </c>
      <c r="G24" s="40" t="s">
        <v>65</v>
      </c>
    </row>
    <row r="25" spans="1:7">
      <c r="A25" s="40" t="s">
        <v>66</v>
      </c>
      <c r="B25" s="23" t="s">
        <v>10</v>
      </c>
      <c r="C25" s="1">
        <v>0.11266</v>
      </c>
      <c r="D25" s="1">
        <v>0.10066</v>
      </c>
      <c r="E25" s="1">
        <v>0.11</v>
      </c>
      <c r="F25" s="22" t="s">
        <v>67</v>
      </c>
      <c r="G25" s="40" t="s">
        <v>68</v>
      </c>
    </row>
    <row r="26" spans="1:7">
      <c r="A26" s="40" t="s">
        <v>69</v>
      </c>
      <c r="B26" s="23" t="s">
        <v>70</v>
      </c>
      <c r="C26" s="1">
        <v>2.8112399999999999E-2</v>
      </c>
      <c r="D26" s="1">
        <v>2.7112399999999998E-2</v>
      </c>
      <c r="E26" s="1">
        <v>2.5000000000000001E-2</v>
      </c>
      <c r="F26" s="22" t="s">
        <v>71</v>
      </c>
      <c r="G26" s="40" t="s">
        <v>72</v>
      </c>
    </row>
    <row r="27" spans="1:7">
      <c r="A27" s="40" t="s">
        <v>77</v>
      </c>
      <c r="B27" s="23" t="s">
        <v>28</v>
      </c>
      <c r="C27" s="1">
        <v>4.0107500000000004E-3</v>
      </c>
      <c r="D27" s="1">
        <v>4.0107500000000004E-3</v>
      </c>
      <c r="E27" s="1">
        <v>4.0000000000000001E-3</v>
      </c>
      <c r="F27" s="22" t="s">
        <v>148</v>
      </c>
      <c r="G27" s="40" t="s">
        <v>78</v>
      </c>
    </row>
  </sheetData>
  <mergeCells count="7">
    <mergeCell ref="B2:G2"/>
    <mergeCell ref="A3:A5"/>
    <mergeCell ref="B3:B5"/>
    <mergeCell ref="C3:E3"/>
    <mergeCell ref="F3:F5"/>
    <mergeCell ref="G3:G5"/>
    <mergeCell ref="C4:E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65"/>
  <sheetViews>
    <sheetView rightToLeft="1" tabSelected="1" topLeftCell="A36" zoomScale="87" zoomScaleNormal="87" workbookViewId="0">
      <selection activeCell="B39" sqref="B39:B63"/>
    </sheetView>
  </sheetViews>
  <sheetFormatPr defaultColWidth="9.140625" defaultRowHeight="14.25"/>
  <cols>
    <col min="1" max="1" width="13" style="106" customWidth="1"/>
    <col min="2" max="2" width="13.85546875" style="106" customWidth="1"/>
    <col min="3" max="3" width="14.5703125" style="106" customWidth="1"/>
    <col min="4" max="4" width="13.28515625" style="106" customWidth="1"/>
    <col min="5" max="5" width="21.85546875" style="106" customWidth="1"/>
    <col min="6" max="7" width="16.42578125" style="106" customWidth="1"/>
    <col min="8" max="8" width="21.7109375" style="106" customWidth="1"/>
    <col min="9" max="9" width="20.5703125" style="106" customWidth="1"/>
    <col min="10" max="10" width="25.85546875" style="106" customWidth="1"/>
    <col min="11" max="12" width="24.7109375" style="106" customWidth="1"/>
    <col min="13" max="13" width="20.7109375" style="106" customWidth="1"/>
    <col min="14" max="14" width="24" style="106" customWidth="1"/>
    <col min="15" max="15" width="14.42578125" style="106" customWidth="1"/>
    <col min="16" max="16" width="15.5703125" style="106" customWidth="1"/>
    <col min="17" max="17" width="19.5703125" style="106" customWidth="1"/>
    <col min="18" max="18" width="21.7109375" style="106" customWidth="1"/>
    <col min="19" max="19" width="16.85546875" style="106" customWidth="1"/>
    <col min="20" max="20" width="14.5703125" style="106" customWidth="1"/>
    <col min="21" max="21" width="12.85546875" style="106" customWidth="1"/>
    <col min="22" max="22" width="16.42578125" style="106" customWidth="1"/>
    <col min="23" max="23" width="13" style="106" customWidth="1"/>
    <col min="24" max="16384" width="9.140625" style="106"/>
  </cols>
  <sheetData>
    <row r="1" spans="1:18">
      <c r="O1" s="107"/>
    </row>
    <row r="2" spans="1:18">
      <c r="A2" s="106" t="s">
        <v>207</v>
      </c>
    </row>
    <row r="3" spans="1:18">
      <c r="L3" s="106" t="s">
        <v>179</v>
      </c>
    </row>
    <row r="4" spans="1:18" ht="15.75" customHeight="1" thickBot="1">
      <c r="A4" s="311" t="s">
        <v>180</v>
      </c>
      <c r="B4" s="311"/>
      <c r="C4" s="311"/>
      <c r="D4" s="153"/>
      <c r="E4" s="108"/>
      <c r="F4" s="108"/>
      <c r="G4" s="108"/>
      <c r="H4" s="108"/>
      <c r="I4" s="108"/>
      <c r="J4" s="108"/>
      <c r="K4" s="310" t="s">
        <v>111</v>
      </c>
      <c r="L4" s="310"/>
      <c r="M4" s="108"/>
      <c r="P4" s="108"/>
      <c r="Q4" s="108"/>
      <c r="R4" s="108"/>
    </row>
    <row r="5" spans="1:18" ht="15.75" customHeight="1" thickBot="1">
      <c r="A5" s="191" t="s">
        <v>0</v>
      </c>
      <c r="B5" s="312" t="s">
        <v>192</v>
      </c>
      <c r="C5" s="313"/>
      <c r="D5" s="314"/>
      <c r="E5" s="298" t="s">
        <v>193</v>
      </c>
      <c r="F5" s="299"/>
      <c r="G5" s="298" t="s">
        <v>194</v>
      </c>
      <c r="H5" s="308"/>
      <c r="I5" s="299"/>
      <c r="J5" s="298" t="s">
        <v>195</v>
      </c>
      <c r="K5" s="299"/>
      <c r="L5" s="295" t="s">
        <v>3</v>
      </c>
    </row>
    <row r="6" spans="1:18" ht="15.75" customHeight="1" thickBot="1">
      <c r="A6" s="192"/>
      <c r="B6" s="315" t="s">
        <v>152</v>
      </c>
      <c r="C6" s="316"/>
      <c r="D6" s="317"/>
      <c r="E6" s="298" t="s">
        <v>149</v>
      </c>
      <c r="F6" s="299"/>
      <c r="G6" s="309" t="s">
        <v>151</v>
      </c>
      <c r="H6" s="306"/>
      <c r="I6" s="307"/>
      <c r="J6" s="306" t="s">
        <v>150</v>
      </c>
      <c r="K6" s="307"/>
      <c r="L6" s="296"/>
    </row>
    <row r="7" spans="1:18" ht="15" thickBot="1">
      <c r="A7" s="116"/>
      <c r="B7" s="125">
        <v>2018</v>
      </c>
      <c r="C7" s="125">
        <v>2019</v>
      </c>
      <c r="D7" s="125">
        <v>2020</v>
      </c>
      <c r="E7" s="125">
        <v>2019</v>
      </c>
      <c r="F7" s="125">
        <v>2020</v>
      </c>
      <c r="G7" s="125">
        <v>2018</v>
      </c>
      <c r="H7" s="125">
        <v>2019</v>
      </c>
      <c r="I7" s="125">
        <v>2020</v>
      </c>
      <c r="J7" s="125">
        <v>2017</v>
      </c>
      <c r="K7" s="125">
        <v>2018</v>
      </c>
      <c r="L7" s="297"/>
    </row>
    <row r="8" spans="1:18" ht="15" thickBot="1">
      <c r="A8" s="116" t="s">
        <v>5</v>
      </c>
      <c r="B8" s="128">
        <v>9.1542840000000005</v>
      </c>
      <c r="C8" s="128">
        <f t="shared" ref="C8:D12" si="0">B8</f>
        <v>9.1542840000000005</v>
      </c>
      <c r="D8" s="128">
        <f t="shared" si="0"/>
        <v>9.1542840000000005</v>
      </c>
      <c r="E8" s="110">
        <v>473.94366200000002</v>
      </c>
      <c r="F8" s="126">
        <v>587.04225399999996</v>
      </c>
      <c r="G8" s="110">
        <v>36777.183099000002</v>
      </c>
      <c r="H8" s="112">
        <v>38143.94</v>
      </c>
      <c r="I8" s="126">
        <v>40336.760560000002</v>
      </c>
      <c r="J8" s="111">
        <f t="shared" ref="J8:K11" si="1">E8/G8*100</f>
        <v>1.2886894048524529</v>
      </c>
      <c r="K8" s="111">
        <f t="shared" si="1"/>
        <v>1.5390183971556162</v>
      </c>
      <c r="L8" s="117" t="s">
        <v>8</v>
      </c>
    </row>
    <row r="9" spans="1:18" ht="15" thickBot="1">
      <c r="A9" s="116" t="s">
        <v>9</v>
      </c>
      <c r="B9" s="109">
        <v>26.273563318670064</v>
      </c>
      <c r="C9" s="128">
        <f t="shared" si="0"/>
        <v>26.273563318670064</v>
      </c>
      <c r="D9" s="128">
        <f t="shared" si="0"/>
        <v>26.273563318670064</v>
      </c>
      <c r="E9" s="129">
        <v>286.45337000000001</v>
      </c>
      <c r="F9" s="126">
        <v>591.69503099999997</v>
      </c>
      <c r="G9" s="112">
        <v>411010.75562000001</v>
      </c>
      <c r="H9" s="112">
        <v>433995.09</v>
      </c>
      <c r="I9" s="126">
        <v>434795.37099999998</v>
      </c>
      <c r="J9" s="111">
        <f t="shared" si="1"/>
        <v>6.9694859826208655E-2</v>
      </c>
      <c r="K9" s="111">
        <f t="shared" si="1"/>
        <v>0.1363368030269651</v>
      </c>
      <c r="L9" s="118" t="s">
        <v>167</v>
      </c>
    </row>
    <row r="10" spans="1:18" ht="15" thickBot="1">
      <c r="A10" s="116" t="s">
        <v>12</v>
      </c>
      <c r="B10" s="128">
        <v>0.11473628801476279</v>
      </c>
      <c r="C10" s="128">
        <f t="shared" si="0"/>
        <v>0.11473628801476279</v>
      </c>
      <c r="D10" s="128">
        <f t="shared" si="0"/>
        <v>0.11473628801476279</v>
      </c>
      <c r="E10" s="129">
        <v>17.819148999999999</v>
      </c>
      <c r="F10" s="126">
        <v>32.180850999999997</v>
      </c>
      <c r="G10" s="113">
        <v>25318.882979000002</v>
      </c>
      <c r="H10" s="112">
        <v>25894.41</v>
      </c>
      <c r="I10" s="126">
        <v>27696.276600000001</v>
      </c>
      <c r="J10" s="111">
        <f t="shared" si="1"/>
        <v>7.0378890785899068E-2</v>
      </c>
      <c r="K10" s="111">
        <f t="shared" si="1"/>
        <v>0.12427721272660777</v>
      </c>
      <c r="L10" s="118" t="s">
        <v>14</v>
      </c>
    </row>
    <row r="11" spans="1:18" ht="15" thickBot="1">
      <c r="A11" s="116" t="s">
        <v>15</v>
      </c>
      <c r="B11" s="114">
        <v>21.573</v>
      </c>
      <c r="C11" s="128">
        <f t="shared" si="0"/>
        <v>21.573</v>
      </c>
      <c r="D11" s="128">
        <f t="shared" si="0"/>
        <v>21.573</v>
      </c>
      <c r="E11" s="113">
        <v>991.44116399999996</v>
      </c>
      <c r="F11" s="126">
        <v>1096.2361960000001</v>
      </c>
      <c r="G11" s="113">
        <v>24567.119649</v>
      </c>
      <c r="H11" s="112">
        <v>23214.880000000001</v>
      </c>
      <c r="I11" s="126">
        <v>26006.245060000001</v>
      </c>
      <c r="J11" s="111">
        <f t="shared" si="1"/>
        <v>4.0356426726661727</v>
      </c>
      <c r="K11" s="111">
        <f t="shared" si="1"/>
        <v>4.7221273424631098</v>
      </c>
      <c r="L11" s="118" t="s">
        <v>17</v>
      </c>
    </row>
    <row r="12" spans="1:18" ht="15" thickBot="1">
      <c r="A12" s="116" t="s">
        <v>18</v>
      </c>
      <c r="B12" s="114">
        <v>20.565068493150687</v>
      </c>
      <c r="C12" s="128">
        <f t="shared" si="0"/>
        <v>20.565068493150687</v>
      </c>
      <c r="D12" s="128">
        <f t="shared" si="0"/>
        <v>20.565068493150687</v>
      </c>
      <c r="E12" s="170" t="s">
        <v>101</v>
      </c>
      <c r="F12" s="170" t="s">
        <v>101</v>
      </c>
      <c r="G12" s="169" t="s">
        <v>101</v>
      </c>
      <c r="H12" s="169" t="s">
        <v>101</v>
      </c>
      <c r="I12" s="169" t="s">
        <v>101</v>
      </c>
      <c r="J12" s="169" t="s">
        <v>101</v>
      </c>
      <c r="K12" s="111" t="s">
        <v>101</v>
      </c>
      <c r="L12" s="118" t="s">
        <v>20</v>
      </c>
    </row>
    <row r="13" spans="1:18" ht="15" thickBot="1">
      <c r="A13" s="116" t="s">
        <v>132</v>
      </c>
      <c r="B13" s="128" t="s">
        <v>101</v>
      </c>
      <c r="C13" s="128" t="s">
        <v>101</v>
      </c>
      <c r="D13" s="128" t="s">
        <v>101</v>
      </c>
      <c r="E13" s="170" t="s">
        <v>101</v>
      </c>
      <c r="F13" s="170" t="s">
        <v>101</v>
      </c>
      <c r="G13" s="169" t="s">
        <v>101</v>
      </c>
      <c r="H13" s="169" t="s">
        <v>101</v>
      </c>
      <c r="I13" s="169" t="s">
        <v>101</v>
      </c>
      <c r="J13" s="169" t="s">
        <v>101</v>
      </c>
      <c r="K13" s="111" t="s">
        <v>101</v>
      </c>
      <c r="L13" s="118" t="s">
        <v>26</v>
      </c>
    </row>
    <row r="14" spans="1:18">
      <c r="A14" s="119" t="s">
        <v>21</v>
      </c>
      <c r="B14" s="128" t="s">
        <v>101</v>
      </c>
      <c r="C14" s="128" t="s">
        <v>101</v>
      </c>
      <c r="D14" s="128" t="s">
        <v>101</v>
      </c>
      <c r="E14" s="113" t="s">
        <v>101</v>
      </c>
      <c r="F14" s="113" t="s">
        <v>101</v>
      </c>
      <c r="G14" s="113" t="s">
        <v>101</v>
      </c>
      <c r="H14" s="169" t="s">
        <v>101</v>
      </c>
      <c r="I14" s="169" t="s">
        <v>101</v>
      </c>
      <c r="J14" s="113" t="s">
        <v>101</v>
      </c>
      <c r="K14" s="111" t="s">
        <v>101</v>
      </c>
      <c r="L14" s="118" t="s">
        <v>24</v>
      </c>
    </row>
    <row r="15" spans="1:18" ht="15" thickBot="1">
      <c r="A15" s="116" t="s">
        <v>27</v>
      </c>
      <c r="B15" s="114">
        <v>13</v>
      </c>
      <c r="C15" s="128">
        <f>B15</f>
        <v>13</v>
      </c>
      <c r="D15" s="128">
        <f>C15</f>
        <v>13</v>
      </c>
      <c r="E15" s="113" t="s">
        <v>101</v>
      </c>
      <c r="F15" s="113" t="s">
        <v>101</v>
      </c>
      <c r="G15" s="114">
        <v>369741.85549677099</v>
      </c>
      <c r="H15" s="114">
        <f>1386530.22495011*'اسعار الصرف ج1'!$D$13</f>
        <v>369741.85549677099</v>
      </c>
      <c r="I15" s="126"/>
      <c r="J15" s="113" t="s">
        <v>101</v>
      </c>
      <c r="K15" s="111" t="str">
        <f>J15</f>
        <v>-</v>
      </c>
      <c r="L15" s="118" t="s">
        <v>30</v>
      </c>
    </row>
    <row r="16" spans="1:18" ht="15" thickBot="1">
      <c r="A16" s="116" t="s">
        <v>31</v>
      </c>
      <c r="B16" s="114">
        <v>22.9</v>
      </c>
      <c r="C16" s="128">
        <f>B16</f>
        <v>22.9</v>
      </c>
      <c r="D16" s="128">
        <f>C16</f>
        <v>22.9</v>
      </c>
      <c r="E16" s="113">
        <v>713.52202999999997</v>
      </c>
      <c r="F16" s="126">
        <v>1283.9780370000001</v>
      </c>
      <c r="G16" s="113">
        <v>6023.0716140000004</v>
      </c>
      <c r="H16" s="112">
        <v>4417.3040000000001</v>
      </c>
      <c r="I16" s="126">
        <v>6640.2737569999999</v>
      </c>
      <c r="J16" s="111">
        <f>E16/G16*100</f>
        <v>11.846480927463864</v>
      </c>
      <c r="K16" s="111">
        <f>F16/H16*100</f>
        <v>29.06700641386692</v>
      </c>
      <c r="L16" s="118" t="s">
        <v>34</v>
      </c>
    </row>
    <row r="17" spans="1:12" ht="15" thickBot="1">
      <c r="A17" s="116" t="s">
        <v>35</v>
      </c>
      <c r="B17" s="128" t="s">
        <v>101</v>
      </c>
      <c r="C17" s="128" t="s">
        <v>101</v>
      </c>
      <c r="D17" s="128" t="s">
        <v>101</v>
      </c>
      <c r="E17" s="171">
        <v>1595.671429</v>
      </c>
      <c r="F17" s="171">
        <v>1100.1307999999999</v>
      </c>
      <c r="G17" s="169" t="s">
        <v>101</v>
      </c>
      <c r="H17" s="169" t="s">
        <v>101</v>
      </c>
      <c r="I17" s="126">
        <v>4368.4495159999997</v>
      </c>
      <c r="J17" s="169" t="s">
        <v>101</v>
      </c>
      <c r="K17" s="111" t="s">
        <v>101</v>
      </c>
      <c r="L17" s="118" t="s">
        <v>166</v>
      </c>
    </row>
    <row r="18" spans="1:12" ht="15" thickBot="1">
      <c r="A18" s="120" t="s">
        <v>76</v>
      </c>
      <c r="B18" s="128" t="s">
        <v>101</v>
      </c>
      <c r="C18" s="128" t="s">
        <v>101</v>
      </c>
      <c r="D18" s="128" t="s">
        <v>101</v>
      </c>
      <c r="E18" s="171" t="s">
        <v>101</v>
      </c>
      <c r="F18" s="171"/>
      <c r="G18" s="169" t="s">
        <v>101</v>
      </c>
      <c r="H18" s="169" t="s">
        <v>101</v>
      </c>
      <c r="I18" s="169" t="s">
        <v>101</v>
      </c>
      <c r="J18" s="169" t="s">
        <v>101</v>
      </c>
      <c r="K18" s="111" t="s">
        <v>101</v>
      </c>
      <c r="L18" s="118" t="s">
        <v>103</v>
      </c>
    </row>
    <row r="19" spans="1:12" ht="15" thickBot="1">
      <c r="A19" s="116" t="s">
        <v>42</v>
      </c>
      <c r="B19" s="114">
        <v>2.5390779999999999</v>
      </c>
      <c r="C19" s="128">
        <f t="shared" ref="C19:D23" si="2">B19</f>
        <v>2.5390779999999999</v>
      </c>
      <c r="D19" s="128">
        <f t="shared" si="2"/>
        <v>2.5390779999999999</v>
      </c>
      <c r="E19" s="126">
        <v>1904.0846019999999</v>
      </c>
      <c r="F19" s="126">
        <v>1761.1736579999999</v>
      </c>
      <c r="G19" s="113">
        <v>53962.020713999998</v>
      </c>
      <c r="H19" s="112">
        <v>53962.020713999998</v>
      </c>
      <c r="I19" s="126">
        <v>63144.205540000003</v>
      </c>
      <c r="J19" s="111">
        <f>E19/G19*100</f>
        <v>3.5285643065364325</v>
      </c>
      <c r="K19" s="111">
        <f>F19/H19*100</f>
        <v>3.2637281456420295</v>
      </c>
      <c r="L19" s="118" t="s">
        <v>44</v>
      </c>
    </row>
    <row r="20" spans="1:12" ht="15" thickBot="1">
      <c r="A20" s="116" t="s">
        <v>45</v>
      </c>
      <c r="B20" s="114">
        <v>51.9</v>
      </c>
      <c r="C20" s="128">
        <f t="shared" si="2"/>
        <v>51.9</v>
      </c>
      <c r="D20" s="128">
        <f t="shared" si="2"/>
        <v>51.9</v>
      </c>
      <c r="E20" s="126">
        <v>110.506632</v>
      </c>
      <c r="F20" s="126">
        <v>104.661378</v>
      </c>
      <c r="G20" s="113">
        <v>55880.390117000003</v>
      </c>
      <c r="H20" s="112">
        <v>56839.37</v>
      </c>
      <c r="I20" s="126">
        <v>58078.82705</v>
      </c>
      <c r="J20" s="111">
        <f>E20/G20*100</f>
        <v>0.19775565590831753</v>
      </c>
      <c r="K20" s="111">
        <f>F20/H20*100</f>
        <v>0.18413535899500644</v>
      </c>
      <c r="L20" s="118" t="s">
        <v>47</v>
      </c>
    </row>
    <row r="21" spans="1:12" ht="15" thickBot="1">
      <c r="A21" s="116" t="s">
        <v>48</v>
      </c>
      <c r="B21" s="114">
        <v>1.95</v>
      </c>
      <c r="C21" s="128">
        <f t="shared" si="2"/>
        <v>1.95</v>
      </c>
      <c r="D21" s="128">
        <f t="shared" si="2"/>
        <v>1.95</v>
      </c>
      <c r="E21" s="171" t="s">
        <v>101</v>
      </c>
      <c r="F21" s="171" t="s">
        <v>101</v>
      </c>
      <c r="G21" s="169" t="s">
        <v>101</v>
      </c>
      <c r="H21" s="169" t="s">
        <v>101</v>
      </c>
      <c r="I21" s="169" t="s">
        <v>101</v>
      </c>
      <c r="J21" s="169" t="s">
        <v>101</v>
      </c>
      <c r="K21" s="111" t="s">
        <v>101</v>
      </c>
      <c r="L21" s="118" t="s">
        <v>50</v>
      </c>
    </row>
    <row r="22" spans="1:12" ht="15" thickBot="1">
      <c r="A22" s="116" t="s">
        <v>51</v>
      </c>
      <c r="B22" s="114">
        <v>1.5508241758241759</v>
      </c>
      <c r="C22" s="128">
        <f t="shared" si="2"/>
        <v>1.5508241758241759</v>
      </c>
      <c r="D22" s="128">
        <f t="shared" si="2"/>
        <v>1.5508241758241759</v>
      </c>
      <c r="E22" s="171" t="s">
        <v>101</v>
      </c>
      <c r="F22" s="171" t="s">
        <v>101</v>
      </c>
      <c r="G22" s="169" t="s">
        <v>101</v>
      </c>
      <c r="H22" s="169" t="s">
        <v>101</v>
      </c>
      <c r="I22" s="169" t="s">
        <v>101</v>
      </c>
      <c r="J22" s="169" t="s">
        <v>101</v>
      </c>
      <c r="K22" s="111" t="s">
        <v>101</v>
      </c>
      <c r="L22" s="118" t="s">
        <v>53</v>
      </c>
    </row>
    <row r="23" spans="1:12" ht="15" thickBot="1">
      <c r="A23" s="116" t="s">
        <v>54</v>
      </c>
      <c r="B23" s="114">
        <v>2.7131552917903066</v>
      </c>
      <c r="C23" s="128">
        <f t="shared" si="2"/>
        <v>2.7131552917903066</v>
      </c>
      <c r="D23" s="128">
        <f t="shared" si="2"/>
        <v>2.7131552917903066</v>
      </c>
      <c r="E23" s="170" t="s">
        <v>101</v>
      </c>
      <c r="F23" s="170" t="s">
        <v>101</v>
      </c>
      <c r="G23" s="169" t="s">
        <v>101</v>
      </c>
      <c r="H23" s="169" t="s">
        <v>101</v>
      </c>
      <c r="I23" s="169" t="s">
        <v>101</v>
      </c>
      <c r="J23" s="169" t="s">
        <v>101</v>
      </c>
      <c r="K23" s="111" t="s">
        <v>101</v>
      </c>
      <c r="L23" s="118" t="s">
        <v>56</v>
      </c>
    </row>
    <row r="24" spans="1:12" ht="15" thickBot="1">
      <c r="A24" s="116" t="s">
        <v>57</v>
      </c>
      <c r="B24" s="112">
        <v>0</v>
      </c>
      <c r="C24" s="128">
        <v>5.9024210000000004</v>
      </c>
      <c r="D24" s="110">
        <v>7.8937999999999997</v>
      </c>
      <c r="E24" s="126">
        <v>753.75389700000005</v>
      </c>
      <c r="F24" s="126">
        <v>753.75389700000005</v>
      </c>
      <c r="G24" s="112">
        <v>67570.65539</v>
      </c>
      <c r="H24" s="112">
        <v>67570.65539</v>
      </c>
      <c r="I24" s="126"/>
      <c r="J24" s="111">
        <f>E24/G24*100</f>
        <v>1.1155047892454668</v>
      </c>
      <c r="K24" s="111">
        <f>F24/H24*100</f>
        <v>1.1155047892454668</v>
      </c>
      <c r="L24" s="118" t="s">
        <v>59</v>
      </c>
    </row>
    <row r="25" spans="1:12" ht="15" thickBot="1">
      <c r="A25" s="116" t="s">
        <v>60</v>
      </c>
      <c r="B25" s="112">
        <v>0</v>
      </c>
      <c r="C25" s="128">
        <f>B25</f>
        <v>0</v>
      </c>
      <c r="D25" s="110"/>
      <c r="E25" s="170" t="s">
        <v>101</v>
      </c>
      <c r="F25" s="170" t="s">
        <v>101</v>
      </c>
      <c r="G25" s="169" t="s">
        <v>101</v>
      </c>
      <c r="H25" s="169" t="s">
        <v>101</v>
      </c>
      <c r="I25" s="169" t="s">
        <v>101</v>
      </c>
      <c r="J25" s="169" t="s">
        <v>101</v>
      </c>
      <c r="K25" s="111" t="s">
        <v>101</v>
      </c>
      <c r="L25" s="118" t="s">
        <v>62</v>
      </c>
    </row>
    <row r="26" spans="1:12" ht="15" thickBot="1">
      <c r="A26" s="116" t="s">
        <v>63</v>
      </c>
      <c r="B26" s="114">
        <v>129.44999999999999</v>
      </c>
      <c r="C26" s="128">
        <f>B26</f>
        <v>129.44999999999999</v>
      </c>
      <c r="D26" s="110">
        <v>203.31</v>
      </c>
      <c r="E26" s="195">
        <v>1567.7452490000001</v>
      </c>
      <c r="F26" s="126">
        <v>2104.2347949999998</v>
      </c>
      <c r="G26" s="113">
        <v>91722.659041999999</v>
      </c>
      <c r="H26" s="112">
        <v>104689.45</v>
      </c>
      <c r="I26" s="126">
        <v>103937.6881</v>
      </c>
      <c r="J26" s="111">
        <f>E26/G26*100</f>
        <v>1.7092235063553123</v>
      </c>
      <c r="K26" s="111">
        <f>F26/H26*100</f>
        <v>2.0099778869790601</v>
      </c>
      <c r="L26" s="118" t="s">
        <v>65</v>
      </c>
    </row>
    <row r="27" spans="1:12" ht="15" thickBot="1">
      <c r="A27" s="116" t="s">
        <v>66</v>
      </c>
      <c r="B27" s="114">
        <v>99.939566999999997</v>
      </c>
      <c r="C27" s="128">
        <f>B27</f>
        <v>99.939566999999997</v>
      </c>
      <c r="D27" s="128">
        <f>C27</f>
        <v>99.939566999999997</v>
      </c>
      <c r="E27" s="126">
        <v>3985.758581</v>
      </c>
      <c r="F27" s="126">
        <v>3832.8509199999999</v>
      </c>
      <c r="G27" s="112">
        <v>92755.934022999994</v>
      </c>
      <c r="H27" s="112">
        <v>95366.84</v>
      </c>
      <c r="I27" s="126">
        <v>100812.4031</v>
      </c>
      <c r="J27" s="111">
        <f>E27/G27*100</f>
        <v>4.2970389150646486</v>
      </c>
      <c r="K27" s="111">
        <f>F27/H27*100</f>
        <v>4.0190604197433828</v>
      </c>
      <c r="L27" s="118" t="s">
        <v>68</v>
      </c>
    </row>
    <row r="28" spans="1:12" ht="15" thickBot="1">
      <c r="A28" s="116" t="s">
        <v>69</v>
      </c>
      <c r="B28" s="169" t="s">
        <v>101</v>
      </c>
      <c r="C28" s="128" t="s">
        <v>101</v>
      </c>
      <c r="D28" s="128" t="s">
        <v>101</v>
      </c>
      <c r="E28" s="171" t="s">
        <v>101</v>
      </c>
      <c r="F28" s="171" t="s">
        <v>101</v>
      </c>
      <c r="G28" s="169" t="s">
        <v>101</v>
      </c>
      <c r="H28" s="169" t="s">
        <v>101</v>
      </c>
      <c r="I28" s="169" t="s">
        <v>101</v>
      </c>
      <c r="J28" s="169" t="s">
        <v>101</v>
      </c>
      <c r="K28" s="111" t="s">
        <v>101</v>
      </c>
      <c r="L28" s="118" t="s">
        <v>72</v>
      </c>
    </row>
    <row r="29" spans="1:12" ht="15" thickBot="1">
      <c r="A29" s="116" t="s">
        <v>77</v>
      </c>
      <c r="B29" s="169" t="s">
        <v>101</v>
      </c>
      <c r="C29" s="128" t="s">
        <v>101</v>
      </c>
      <c r="D29" s="128" t="s">
        <v>101</v>
      </c>
      <c r="E29" s="171" t="s">
        <v>101</v>
      </c>
      <c r="F29" s="171" t="s">
        <v>101</v>
      </c>
      <c r="G29" s="112">
        <v>2497.17</v>
      </c>
      <c r="H29" s="112">
        <v>2497.17</v>
      </c>
      <c r="I29" s="126"/>
      <c r="J29" s="169" t="s">
        <v>101</v>
      </c>
      <c r="K29" s="111" t="str">
        <f>J29</f>
        <v>-</v>
      </c>
      <c r="L29" s="118" t="s">
        <v>78</v>
      </c>
    </row>
    <row r="30" spans="1:12" ht="15" thickBot="1">
      <c r="A30" s="122" t="s">
        <v>145</v>
      </c>
      <c r="B30" s="123">
        <f t="shared" ref="B30:I30" si="3">SUM(B8:B29)</f>
        <v>403.62327656744998</v>
      </c>
      <c r="C30" s="123">
        <f t="shared" si="3"/>
        <v>409.52569756744998</v>
      </c>
      <c r="D30" s="123">
        <f t="shared" si="3"/>
        <v>485.37707656744999</v>
      </c>
      <c r="E30" s="127">
        <f t="shared" si="3"/>
        <v>12400.699764999999</v>
      </c>
      <c r="F30" s="127">
        <f t="shared" si="3"/>
        <v>13247.937816999998</v>
      </c>
      <c r="G30" s="123">
        <f t="shared" si="3"/>
        <v>1237827.6977437711</v>
      </c>
      <c r="H30" s="123">
        <f t="shared" si="3"/>
        <v>1276332.9856007709</v>
      </c>
      <c r="I30" s="123">
        <f t="shared" si="3"/>
        <v>865816.50028299994</v>
      </c>
      <c r="J30" s="123">
        <f>E30/G30*100</f>
        <v>1.0018114627426062</v>
      </c>
      <c r="K30" s="123">
        <f>F30/H30*100</f>
        <v>1.0379687719787469</v>
      </c>
      <c r="L30" s="124" t="s">
        <v>79</v>
      </c>
    </row>
    <row r="31" spans="1:12" ht="15" thickBot="1"/>
    <row r="32" spans="1:12" ht="15" thickBot="1">
      <c r="F32" s="93"/>
      <c r="G32" s="173"/>
    </row>
    <row r="33" spans="1:20">
      <c r="C33" s="130"/>
      <c r="F33" s="93"/>
      <c r="G33" s="173"/>
    </row>
    <row r="35" spans="1:20">
      <c r="A35" s="106" t="s">
        <v>209</v>
      </c>
      <c r="T35" s="106" t="s">
        <v>208</v>
      </c>
    </row>
    <row r="36" spans="1:20" ht="15" thickBot="1">
      <c r="E36" s="106" t="s">
        <v>154</v>
      </c>
    </row>
    <row r="37" spans="1:20" ht="15" customHeight="1">
      <c r="A37" s="318" t="s">
        <v>0</v>
      </c>
      <c r="B37" s="300" t="s">
        <v>155</v>
      </c>
      <c r="C37" s="301"/>
      <c r="D37" s="301"/>
      <c r="E37" s="302"/>
      <c r="F37" s="300" t="s">
        <v>156</v>
      </c>
      <c r="G37" s="301"/>
      <c r="H37" s="302"/>
      <c r="I37" s="300" t="s">
        <v>157</v>
      </c>
      <c r="J37" s="301"/>
      <c r="K37" s="302"/>
      <c r="L37" s="300" t="s">
        <v>158</v>
      </c>
      <c r="M37" s="301"/>
      <c r="N37" s="302"/>
      <c r="O37" s="300" t="s">
        <v>164</v>
      </c>
      <c r="P37" s="301"/>
      <c r="Q37" s="301"/>
      <c r="R37" s="295" t="s">
        <v>3</v>
      </c>
      <c r="S37" s="185"/>
      <c r="T37" s="185"/>
    </row>
    <row r="38" spans="1:20" ht="15.75" customHeight="1" thickBot="1">
      <c r="A38" s="319"/>
      <c r="B38" s="303" t="s">
        <v>163</v>
      </c>
      <c r="C38" s="304"/>
      <c r="D38" s="304"/>
      <c r="E38" s="305"/>
      <c r="F38" s="303" t="s">
        <v>159</v>
      </c>
      <c r="G38" s="304"/>
      <c r="H38" s="305"/>
      <c r="I38" s="303" t="s">
        <v>160</v>
      </c>
      <c r="J38" s="304"/>
      <c r="K38" s="305"/>
      <c r="L38" s="303" t="s">
        <v>161</v>
      </c>
      <c r="M38" s="304"/>
      <c r="N38" s="305"/>
      <c r="O38" s="303" t="s">
        <v>162</v>
      </c>
      <c r="P38" s="304"/>
      <c r="Q38" s="304"/>
      <c r="R38" s="296"/>
      <c r="S38" s="186"/>
      <c r="T38" s="187"/>
    </row>
    <row r="39" spans="1:20" ht="15.75" customHeight="1" thickBot="1">
      <c r="A39" s="320"/>
      <c r="B39" s="115">
        <v>2017</v>
      </c>
      <c r="C39" s="115">
        <v>2018</v>
      </c>
      <c r="D39" s="115">
        <v>2019</v>
      </c>
      <c r="E39" s="115">
        <v>2020</v>
      </c>
      <c r="F39" s="115">
        <v>2018</v>
      </c>
      <c r="G39" s="115">
        <v>2019</v>
      </c>
      <c r="H39" s="115">
        <v>2020</v>
      </c>
      <c r="I39" s="115">
        <v>2018</v>
      </c>
      <c r="J39" s="115">
        <v>2019</v>
      </c>
      <c r="K39" s="115">
        <v>2020</v>
      </c>
      <c r="L39" s="115">
        <v>2018</v>
      </c>
      <c r="M39" s="115">
        <v>2019</v>
      </c>
      <c r="N39" s="115">
        <v>2020</v>
      </c>
      <c r="O39" s="184">
        <v>2018</v>
      </c>
      <c r="P39" s="184">
        <v>2019</v>
      </c>
      <c r="Q39" s="184">
        <v>2020</v>
      </c>
      <c r="R39" s="297"/>
    </row>
    <row r="40" spans="1:20" ht="15" thickBot="1">
      <c r="A40" s="116" t="s">
        <v>5</v>
      </c>
      <c r="B40" s="114">
        <v>82.394366000000005</v>
      </c>
      <c r="C40" s="114">
        <v>91.971830999999995</v>
      </c>
      <c r="D40" s="114">
        <v>88.732393999999999</v>
      </c>
      <c r="E40" s="114">
        <f>AVERAGE(B40:D40)</f>
        <v>87.699530333333328</v>
      </c>
      <c r="F40" s="114">
        <v>7323.4428169014091</v>
      </c>
      <c r="G40" s="114">
        <v>7577.3604225352119</v>
      </c>
      <c r="H40" s="114">
        <v>8055.4477464788733</v>
      </c>
      <c r="I40" s="114">
        <v>2077.4647890000001</v>
      </c>
      <c r="J40" s="114">
        <v>2192.4430000000002</v>
      </c>
      <c r="K40" s="114">
        <v>2273.2394370000002</v>
      </c>
      <c r="L40" s="112">
        <f t="shared" ref="L40:M42" si="4">C40/F40*100</f>
        <v>1.2558551121303603</v>
      </c>
      <c r="M40" s="112">
        <f t="shared" si="4"/>
        <v>1.171019841369934</v>
      </c>
      <c r="N40" s="112">
        <f t="shared" ref="N40" si="5">E40/H40*100</f>
        <v>1.0886983950912943</v>
      </c>
      <c r="O40" s="112">
        <f>I40/'ناتج محلي اجمالي وزراعي ج6'!C7*100</f>
        <v>4.8389213312668939</v>
      </c>
      <c r="P40" s="112">
        <f>J40/'ناتج محلي اجمالي وزراعي ج6'!D7*100</f>
        <v>4.9265263474832652</v>
      </c>
      <c r="Q40" s="112">
        <f>K40/'ناتج محلي اجمالي وزراعي ج6'!E7*100</f>
        <v>5.202256245785378</v>
      </c>
      <c r="R40" s="117" t="s">
        <v>8</v>
      </c>
    </row>
    <row r="41" spans="1:20" ht="15" thickBot="1">
      <c r="A41" s="116" t="s">
        <v>9</v>
      </c>
      <c r="B41" s="114"/>
      <c r="C41" s="114">
        <v>3.5398230000000002</v>
      </c>
      <c r="D41" s="114">
        <v>3.432312</v>
      </c>
      <c r="E41" s="114">
        <v>3.2058810000000002</v>
      </c>
      <c r="F41" s="110">
        <v>49902.518720217835</v>
      </c>
      <c r="G41" s="110">
        <v>51225.237425585568</v>
      </c>
      <c r="H41" s="114">
        <v>50499.233957403405</v>
      </c>
      <c r="I41" s="114">
        <v>3034.624014</v>
      </c>
      <c r="J41" s="114">
        <v>3077.8768700000001</v>
      </c>
      <c r="K41" s="114">
        <v>3296.6024360000001</v>
      </c>
      <c r="L41" s="112">
        <f t="shared" si="4"/>
        <v>7.09347562163401E-3</v>
      </c>
      <c r="M41" s="112">
        <f t="shared" si="4"/>
        <v>6.7004316085134555E-3</v>
      </c>
      <c r="N41" s="112">
        <f t="shared" ref="N41:N63" si="6">E41/H41*100</f>
        <v>6.3483755074466913E-3</v>
      </c>
      <c r="O41" s="112">
        <f>I41/'ناتج محلي اجمالي وزراعي ج6'!C8*100</f>
        <v>0.71873896018323002</v>
      </c>
      <c r="P41" s="112">
        <f>J41/'ناتج محلي اجمالي وزراعي ج6'!D8*100</f>
        <v>0.73084017072661089</v>
      </c>
      <c r="Q41" s="112">
        <f>K41/'ناتج محلي اجمالي وزراعي ج6'!E8*100</f>
        <v>0.91860946281921008</v>
      </c>
      <c r="R41" s="118" t="s">
        <v>167</v>
      </c>
    </row>
    <row r="42" spans="1:20" ht="15" thickBot="1">
      <c r="A42" s="116" t="s">
        <v>12</v>
      </c>
      <c r="B42" s="114">
        <v>21.595745000000001</v>
      </c>
      <c r="C42" s="114">
        <v>21.888297999999999</v>
      </c>
      <c r="D42" s="114">
        <f>AVERAGE(B42:C42)</f>
        <v>21.7420215</v>
      </c>
      <c r="E42" s="114">
        <f>AVERAGE(B42:D42)</f>
        <v>21.742021500000003</v>
      </c>
      <c r="F42" s="114">
        <v>6156.4627659574471</v>
      </c>
      <c r="G42" s="114">
        <v>6064.6808510638293</v>
      </c>
      <c r="H42" s="114">
        <v>5936.4095744680853</v>
      </c>
      <c r="I42" s="114">
        <v>108.892213</v>
      </c>
      <c r="J42" s="114">
        <v>117.227189</v>
      </c>
      <c r="K42" s="114">
        <v>97.459601000000006</v>
      </c>
      <c r="L42" s="112">
        <f t="shared" si="4"/>
        <v>0.35553366977272627</v>
      </c>
      <c r="M42" s="112">
        <f t="shared" si="4"/>
        <v>0.35850231914818975</v>
      </c>
      <c r="N42" s="112">
        <f t="shared" si="6"/>
        <v>0.36624867653186033</v>
      </c>
      <c r="O42" s="112">
        <f>I42/'ناتج محلي اجمالي وزراعي ج6'!C9*100</f>
        <v>0.28920293760995075</v>
      </c>
      <c r="P42" s="112">
        <f>J42/'ناتج محلي اجمالي وزراعي ج6'!D9*100</f>
        <v>0.30390153692934679</v>
      </c>
      <c r="Q42" s="112">
        <f>K42/'ناتج محلي اجمالي وزراعي ج6'!E9*100</f>
        <v>0.28745850854948446</v>
      </c>
      <c r="R42" s="118" t="s">
        <v>14</v>
      </c>
    </row>
    <row r="43" spans="1:20" ht="15" thickBot="1">
      <c r="A43" s="116" t="s">
        <v>15</v>
      </c>
      <c r="B43" s="114">
        <v>560.04257199999995</v>
      </c>
      <c r="C43" s="114" t="s">
        <v>101</v>
      </c>
      <c r="D43" s="114" t="s">
        <v>101</v>
      </c>
      <c r="E43" s="114" t="s">
        <v>101</v>
      </c>
      <c r="F43" s="114">
        <v>7849.1065019456719</v>
      </c>
      <c r="G43" s="114">
        <v>7889.9945474372953</v>
      </c>
      <c r="H43" s="114">
        <v>9360.0128004551279</v>
      </c>
      <c r="I43" s="114">
        <v>3910.2359139999999</v>
      </c>
      <c r="J43" s="114">
        <v>3910.2359139999999</v>
      </c>
      <c r="K43" s="114">
        <v>4604.0007939999996</v>
      </c>
      <c r="L43" s="112" t="s">
        <v>101</v>
      </c>
      <c r="M43" s="112" t="s">
        <v>101</v>
      </c>
      <c r="N43" s="112" t="s">
        <v>101</v>
      </c>
      <c r="O43" s="112">
        <f>I43/'ناتج محلي اجمالي وزراعي ج6'!C10*100</f>
        <v>10.931695878999298</v>
      </c>
      <c r="P43" s="112">
        <f>J43/'ناتج محلي اجمالي وزراعي ج6'!D10*100</f>
        <v>10.078600664952045</v>
      </c>
      <c r="Q43" s="112">
        <f>K43/'ناتج محلي اجمالي وزراعي ج6'!E10*100</f>
        <v>11.739474175522586</v>
      </c>
      <c r="R43" s="118" t="s">
        <v>17</v>
      </c>
    </row>
    <row r="44" spans="1:20" ht="15" thickBot="1">
      <c r="A44" s="116" t="s">
        <v>18</v>
      </c>
      <c r="B44" s="169">
        <v>1927.955158</v>
      </c>
      <c r="C44" s="169" t="s">
        <v>101</v>
      </c>
      <c r="D44" s="169" t="s">
        <v>101</v>
      </c>
      <c r="E44" s="114" t="s">
        <v>101</v>
      </c>
      <c r="F44" s="114">
        <v>30088.220814485849</v>
      </c>
      <c r="G44" s="114">
        <v>29004.571290685828</v>
      </c>
      <c r="H44" s="114">
        <v>29165.430899028848</v>
      </c>
      <c r="I44" s="112">
        <v>20769.54</v>
      </c>
      <c r="J44" s="112">
        <v>25291</v>
      </c>
      <c r="K44" s="114">
        <v>20756.163587999999</v>
      </c>
      <c r="L44" s="112" t="s">
        <v>101</v>
      </c>
      <c r="M44" s="112" t="s">
        <v>101</v>
      </c>
      <c r="N44" s="112" t="s">
        <v>101</v>
      </c>
      <c r="O44" s="112">
        <f>I44/'ناتج محلي اجمالي وزراعي ج6'!C11*100</f>
        <v>10.155112138977035</v>
      </c>
      <c r="P44" s="112">
        <f>J44/'ناتج محلي اجمالي وزراعي ج6'!D11*100</f>
        <v>14.77641724377925</v>
      </c>
      <c r="Q44" s="112">
        <f>K44/'ناتج محلي اجمالي وزراعي ج6'!E11*100</f>
        <v>14.053996314634478</v>
      </c>
      <c r="R44" s="118" t="s">
        <v>20</v>
      </c>
    </row>
    <row r="45" spans="1:20">
      <c r="A45" s="119" t="s">
        <v>132</v>
      </c>
      <c r="B45" s="114" t="s">
        <v>101</v>
      </c>
      <c r="C45" s="114" t="s">
        <v>101</v>
      </c>
      <c r="D45" s="114" t="s">
        <v>101</v>
      </c>
      <c r="E45" s="114" t="s">
        <v>101</v>
      </c>
      <c r="F45" s="114">
        <v>121.61029399056328</v>
      </c>
      <c r="G45" s="114">
        <v>120.63583950506879</v>
      </c>
      <c r="H45" s="114">
        <v>129.37380099270783</v>
      </c>
      <c r="I45" s="114">
        <v>384.70194600000002</v>
      </c>
      <c r="J45" s="114">
        <v>385.561373</v>
      </c>
      <c r="K45" s="114">
        <v>453.39986499999998</v>
      </c>
      <c r="L45" s="112" t="s">
        <v>101</v>
      </c>
      <c r="M45" s="112" t="s">
        <v>101</v>
      </c>
      <c r="N45" s="112" t="s">
        <v>101</v>
      </c>
      <c r="O45" s="112">
        <f>I45/'ناتج محلي اجمالي وزراعي ج6'!C12*100</f>
        <v>32.642507110256417</v>
      </c>
      <c r="P45" s="112">
        <f>J45/'ناتج محلي اجمالي وزراعي ج6'!D12*100</f>
        <v>33.071530108514089</v>
      </c>
      <c r="Q45" s="112">
        <f>K45/'ناتج محلي اجمالي وزراعي ج6'!E12*100</f>
        <v>36.700643407718985</v>
      </c>
      <c r="R45" s="118" t="s">
        <v>26</v>
      </c>
    </row>
    <row r="46" spans="1:20" ht="15" thickBot="1">
      <c r="A46" s="116" t="s">
        <v>21</v>
      </c>
      <c r="B46" s="114" t="s">
        <v>101</v>
      </c>
      <c r="C46" s="114" t="s">
        <v>101</v>
      </c>
      <c r="D46" s="114" t="s">
        <v>101</v>
      </c>
      <c r="E46" s="114" t="s">
        <v>101</v>
      </c>
      <c r="F46" s="114">
        <v>622.0287512449288</v>
      </c>
      <c r="G46" s="114">
        <v>611.93110155806005</v>
      </c>
      <c r="H46" s="114">
        <v>623.91648313930261</v>
      </c>
      <c r="I46" s="114">
        <v>36.957988</v>
      </c>
      <c r="J46" s="114">
        <v>40.292400000000001</v>
      </c>
      <c r="K46" s="114">
        <v>43.882240000000003</v>
      </c>
      <c r="L46" s="112" t="s">
        <v>101</v>
      </c>
      <c r="M46" s="112" t="s">
        <v>101</v>
      </c>
      <c r="N46" s="112" t="s">
        <v>101</v>
      </c>
      <c r="O46" s="112">
        <f>I46/'ناتج محلي اجمالي وزراعي ج6'!C13*100</f>
        <v>1.2642286690161531</v>
      </c>
      <c r="P46" s="112">
        <f>J46/'ناتج محلي اجمالي وزراعي ج6'!D13*100</f>
        <v>1.2725272476315466</v>
      </c>
      <c r="Q46" s="112">
        <f>K46/'ناتج محلي اجمالي وزراعي ج6'!E13*100</f>
        <v>1.2818102868004337</v>
      </c>
      <c r="R46" s="118" t="s">
        <v>24</v>
      </c>
    </row>
    <row r="47" spans="1:20" ht="15" thickBot="1">
      <c r="A47" s="116" t="s">
        <v>27</v>
      </c>
      <c r="B47" s="114">
        <v>1330.9333329999999</v>
      </c>
      <c r="C47" s="114">
        <v>2699.7333330000001</v>
      </c>
      <c r="D47" s="114">
        <v>1861.6</v>
      </c>
      <c r="E47" s="114">
        <f>AVERAGE(B47:D47)</f>
        <v>1964.0888886666664</v>
      </c>
      <c r="F47" s="114">
        <v>196328.94435925575</v>
      </c>
      <c r="G47" s="114">
        <v>192342.08447638294</v>
      </c>
      <c r="H47" s="114">
        <v>202965.89201525599</v>
      </c>
      <c r="I47" s="114">
        <v>17495.755722000002</v>
      </c>
      <c r="J47" s="114">
        <v>17709.616837000001</v>
      </c>
      <c r="K47" s="114">
        <v>17941.026519999999</v>
      </c>
      <c r="L47" s="112">
        <f>C47/F47*100</f>
        <v>1.3751071406261159</v>
      </c>
      <c r="M47" s="112">
        <f>D47/G47*100</f>
        <v>0.96785890881232484</v>
      </c>
      <c r="N47" s="112">
        <f t="shared" si="6"/>
        <v>0.96769406384745427</v>
      </c>
      <c r="O47" s="112">
        <f>I47/'ناتج محلي اجمالي وزراعي ج6'!C14*100</f>
        <v>2.2244462924864661</v>
      </c>
      <c r="P47" s="112">
        <f>J47/'ناتج محلي اجمالي وزراعي ج6'!D14*100</f>
        <v>2.2333360410900043</v>
      </c>
      <c r="Q47" s="112">
        <f>K47/'ناتج محلي اجمالي وزراعي ج6'!E14*100</f>
        <v>2.5625720930347198</v>
      </c>
      <c r="R47" s="118" t="s">
        <v>30</v>
      </c>
    </row>
    <row r="48" spans="1:20" ht="15" thickBot="1">
      <c r="A48" s="116" t="s">
        <v>31</v>
      </c>
      <c r="B48" s="114">
        <v>88.6</v>
      </c>
      <c r="C48" s="114">
        <v>139.78882999999999</v>
      </c>
      <c r="D48" s="114">
        <v>88.6</v>
      </c>
      <c r="E48" s="114">
        <f>AVERAGE(B48:D48)</f>
        <v>105.66294333333333</v>
      </c>
      <c r="F48" s="114">
        <v>7445.6826437346426</v>
      </c>
      <c r="G48" s="114">
        <v>8173.3984710743798</v>
      </c>
      <c r="H48" s="114">
        <v>7580.34062699468</v>
      </c>
      <c r="I48" s="114">
        <v>10398.14243</v>
      </c>
      <c r="J48" s="114">
        <v>15162.4</v>
      </c>
      <c r="K48" s="114">
        <v>13280.566989000001</v>
      </c>
      <c r="L48" s="112">
        <f>C48/F48*100</f>
        <v>1.8774481359023383</v>
      </c>
      <c r="M48" s="112">
        <f>D48/G48*100</f>
        <v>1.0840044115499201</v>
      </c>
      <c r="N48" s="112">
        <f t="shared" si="6"/>
        <v>1.3939075898126851</v>
      </c>
      <c r="O48" s="112">
        <f>I48/'ناتج محلي اجمالي وزراعي ج6'!C15*100</f>
        <v>21.500000637392471</v>
      </c>
      <c r="P48" s="112">
        <f>J48/'ناتج محلي اجمالي وزراعي ج6'!D15*100</f>
        <v>43.451046489327616</v>
      </c>
      <c r="Q48" s="112">
        <f>K48/'ناتج محلي اجمالي وزراعي ج6'!E15*100</f>
        <v>21.400464269499686</v>
      </c>
      <c r="R48" s="118" t="s">
        <v>34</v>
      </c>
    </row>
    <row r="49" spans="1:18" ht="15" thickBot="1">
      <c r="A49" s="116" t="s">
        <v>35</v>
      </c>
      <c r="B49" s="114" t="s">
        <v>101</v>
      </c>
      <c r="C49" s="114" t="s">
        <v>101</v>
      </c>
      <c r="D49" s="114" t="s">
        <v>101</v>
      </c>
      <c r="E49" s="114" t="s">
        <v>101</v>
      </c>
      <c r="F49" s="114">
        <v>3420.7900139306353</v>
      </c>
      <c r="G49" s="114">
        <v>3345.70865371847</v>
      </c>
      <c r="H49" s="114" t="s">
        <v>101</v>
      </c>
      <c r="I49" s="114">
        <v>3370.9912920000002</v>
      </c>
      <c r="J49" s="114">
        <v>4195.0819289999999</v>
      </c>
      <c r="K49" s="114">
        <v>3207.4665140000002</v>
      </c>
      <c r="L49" s="112" t="s">
        <v>101</v>
      </c>
      <c r="M49" s="112" t="s">
        <v>101</v>
      </c>
      <c r="N49" s="112" t="s">
        <v>101</v>
      </c>
      <c r="O49" s="112">
        <f>I49/'ناتج محلي اجمالي وزراعي ج6'!C16*100</f>
        <v>20.603476380962526</v>
      </c>
      <c r="P49" s="112">
        <f>J49/'ناتج محلي اجمالي وزراعي ج6'!D16*100</f>
        <v>20.585082965632072</v>
      </c>
      <c r="Q49" s="112">
        <f>K49/'ناتج محلي اجمالي وزراعي ج6'!E16*100</f>
        <v>20.597186912349542</v>
      </c>
      <c r="R49" s="118" t="s">
        <v>166</v>
      </c>
    </row>
    <row r="50" spans="1:18" ht="15" thickBot="1">
      <c r="A50" s="120" t="s">
        <v>76</v>
      </c>
      <c r="B50" s="114">
        <v>1.2E-4</v>
      </c>
      <c r="C50" s="114">
        <v>1.64E-4</v>
      </c>
      <c r="D50" s="114">
        <v>1.7100000000000001E-4</v>
      </c>
      <c r="E50" s="114">
        <f>AVERAGE(B50:D50)</f>
        <v>1.5166666666666668E-4</v>
      </c>
      <c r="F50" s="114">
        <v>490.00000052182952</v>
      </c>
      <c r="G50" s="114">
        <v>592</v>
      </c>
      <c r="H50" s="114">
        <v>661</v>
      </c>
      <c r="I50" s="114">
        <v>821.43495099999996</v>
      </c>
      <c r="J50" s="114">
        <v>859.99300900000003</v>
      </c>
      <c r="K50" s="114">
        <v>990.527604</v>
      </c>
      <c r="L50" s="112">
        <f t="shared" ref="L50:M53" si="7">C50/F50*100</f>
        <v>3.3469387719458543E-5</v>
      </c>
      <c r="M50" s="112">
        <f t="shared" si="7"/>
        <v>2.8885135135135136E-5</v>
      </c>
      <c r="N50" s="112">
        <f t="shared" si="6"/>
        <v>2.2945032778618258E-5</v>
      </c>
      <c r="O50" s="112">
        <f>I50/'ناتج محلي اجمالي وزراعي ج6'!C17*100</f>
        <v>52.880264177631886</v>
      </c>
      <c r="P50" s="112">
        <f>J50/'ناتج محلي اجمالي وزراعي ج6'!D17*100</f>
        <v>52.880249308839687</v>
      </c>
      <c r="Q50" s="112">
        <f>K50/'ناتج محلي اجمالي وزراعي ج6'!E17*100</f>
        <v>52.880110863092533</v>
      </c>
      <c r="R50" s="118" t="s">
        <v>103</v>
      </c>
    </row>
    <row r="51" spans="1:18" ht="15" thickBot="1">
      <c r="A51" s="116" t="s">
        <v>42</v>
      </c>
      <c r="B51" s="114"/>
      <c r="C51" s="114"/>
      <c r="D51" s="114"/>
      <c r="E51" s="114"/>
      <c r="F51" s="114">
        <v>36104.794166138236</v>
      </c>
      <c r="G51" s="114">
        <v>45127.715143824025</v>
      </c>
      <c r="H51" s="114">
        <v>40724.038674496645</v>
      </c>
      <c r="I51" s="114">
        <v>5345.8019020000002</v>
      </c>
      <c r="J51" s="114">
        <v>7416.8446700000004</v>
      </c>
      <c r="K51" s="114">
        <v>9828.861997</v>
      </c>
      <c r="L51" s="112">
        <f t="shared" si="7"/>
        <v>0</v>
      </c>
      <c r="M51" s="112">
        <f t="shared" si="7"/>
        <v>0</v>
      </c>
      <c r="N51" s="112">
        <f t="shared" si="6"/>
        <v>0</v>
      </c>
      <c r="O51" s="112">
        <f>I51/'ناتج محلي اجمالي وزراعي ج6'!C18*100</f>
        <v>2.4807716169352227</v>
      </c>
      <c r="P51" s="112">
        <f>J51/'ناتج محلي اجمالي وزراعي ج6'!D18*100</f>
        <v>3.2929745184145598</v>
      </c>
      <c r="Q51" s="112">
        <f>K51/'ناتج محلي اجمالي وزراعي ج6'!E18*100</f>
        <v>5.8941231352920553</v>
      </c>
      <c r="R51" s="118" t="s">
        <v>44</v>
      </c>
    </row>
    <row r="52" spans="1:18" ht="15" thickBot="1">
      <c r="A52" s="116" t="s">
        <v>45</v>
      </c>
      <c r="B52" s="114">
        <v>141.75</v>
      </c>
      <c r="C52" s="114">
        <v>210.66319899999999</v>
      </c>
      <c r="D52" s="114">
        <v>195.838752</v>
      </c>
      <c r="E52" s="114">
        <f>AVERAGE(B52:D52)</f>
        <v>182.75065033333331</v>
      </c>
      <c r="F52" s="114">
        <v>19727.438231469441</v>
      </c>
      <c r="G52" s="114">
        <v>20349.544863459039</v>
      </c>
      <c r="H52" s="114">
        <v>20534.720416124837</v>
      </c>
      <c r="I52" s="114">
        <v>1678.8200000000002</v>
      </c>
      <c r="J52" s="114">
        <v>1781.75</v>
      </c>
      <c r="K52" s="114">
        <v>1425.320817</v>
      </c>
      <c r="L52" s="112">
        <f t="shared" si="7"/>
        <v>1.0678690082726889</v>
      </c>
      <c r="M52" s="112">
        <f t="shared" si="7"/>
        <v>0.96237411359337455</v>
      </c>
      <c r="N52" s="112">
        <f t="shared" si="6"/>
        <v>0.88995928179196848</v>
      </c>
      <c r="O52" s="112">
        <f>I52/'ناتج محلي اجمالي وزراعي ج6'!C19*100</f>
        <v>2.1210264392372586</v>
      </c>
      <c r="P52" s="112">
        <f>J52/'ناتج محلي اجمالي وزراعي ج6'!D19*100</f>
        <v>2.3342257970126723</v>
      </c>
      <c r="Q52" s="112">
        <f>K52/'ناتج محلي اجمالي وزراعي ج6'!E19*100</f>
        <v>2.2492895026335344</v>
      </c>
      <c r="R52" s="118" t="s">
        <v>47</v>
      </c>
    </row>
    <row r="53" spans="1:18" ht="15" thickBot="1">
      <c r="A53" s="116" t="s">
        <v>48</v>
      </c>
      <c r="B53" s="114">
        <v>35.830790040406903</v>
      </c>
      <c r="C53" s="114">
        <v>37.496879999999997</v>
      </c>
      <c r="D53" s="114">
        <v>41.8</v>
      </c>
      <c r="E53" s="114">
        <f>AVERAGE(B53:D53)</f>
        <v>38.375890013468968</v>
      </c>
      <c r="F53" s="114">
        <v>3579.4</v>
      </c>
      <c r="G53" s="114">
        <v>3539.8</v>
      </c>
      <c r="H53" s="114">
        <v>3639.6</v>
      </c>
      <c r="I53" s="114">
        <v>119.79</v>
      </c>
      <c r="J53" s="114">
        <v>120.45</v>
      </c>
      <c r="K53" s="114">
        <v>1112.617471</v>
      </c>
      <c r="L53" s="112">
        <f t="shared" si="7"/>
        <v>1.0475744538190759</v>
      </c>
      <c r="M53" s="112">
        <f t="shared" si="7"/>
        <v>1.1808576755748912</v>
      </c>
      <c r="N53" s="112">
        <f t="shared" si="6"/>
        <v>1.054398560651417</v>
      </c>
      <c r="O53" s="112">
        <f>I53/'ناتج محلي اجمالي وزراعي ج6'!C20*100</f>
        <v>0.73596451347332981</v>
      </c>
      <c r="P53" s="112">
        <f>J53/'ناتج محلي اجمالي وزراعي ج6'!D20*100</f>
        <v>0.70609131997162733</v>
      </c>
      <c r="Q53" s="112">
        <f>K53/'ناتج محلي اجمالي وزراعي ج6'!E20*100</f>
        <v>7.149900528876123</v>
      </c>
      <c r="R53" s="118" t="s">
        <v>50</v>
      </c>
    </row>
    <row r="54" spans="1:18" ht="15" thickBot="1">
      <c r="A54" s="116" t="s">
        <v>51</v>
      </c>
      <c r="B54" s="169" t="s">
        <v>101</v>
      </c>
      <c r="C54" s="169" t="s">
        <v>101</v>
      </c>
      <c r="D54" s="169" t="s">
        <v>101</v>
      </c>
      <c r="E54" s="169" t="s">
        <v>101</v>
      </c>
      <c r="F54" s="112">
        <v>29848.743370523898</v>
      </c>
      <c r="G54" s="112">
        <v>32564.466497318128</v>
      </c>
      <c r="H54" s="114">
        <v>34061.681598745607</v>
      </c>
      <c r="I54" s="112">
        <v>335.71428600000002</v>
      </c>
      <c r="J54" s="112">
        <v>121.3</v>
      </c>
      <c r="K54" s="114">
        <v>419.52480100000002</v>
      </c>
      <c r="L54" s="112" t="s">
        <v>101</v>
      </c>
      <c r="M54" s="112" t="s">
        <v>101</v>
      </c>
      <c r="N54" s="112" t="s">
        <v>101</v>
      </c>
      <c r="O54" s="112">
        <f>I54/'ناتج محلي اجمالي وزراعي ج6'!C21*100</f>
        <v>0.17543406307020543</v>
      </c>
      <c r="P54" s="112">
        <f>J54/'ناتج محلي اجمالي وزراعي ج6'!D21*100</f>
        <v>6.6115717329822757E-2</v>
      </c>
      <c r="Q54" s="112">
        <f>K54/'ناتج محلي اجمالي وزراعي ج6'!E21*100</f>
        <v>0.28655963987197375</v>
      </c>
      <c r="R54" s="118" t="s">
        <v>53</v>
      </c>
    </row>
    <row r="55" spans="1:18" ht="15" thickBot="1">
      <c r="A55" s="116" t="s">
        <v>54</v>
      </c>
      <c r="B55" s="114" t="s">
        <v>101</v>
      </c>
      <c r="C55" s="114" t="s">
        <v>101</v>
      </c>
      <c r="D55" s="114" t="s">
        <v>101</v>
      </c>
      <c r="E55" s="114" t="s">
        <v>101</v>
      </c>
      <c r="F55" s="114">
        <v>31857.053311258278</v>
      </c>
      <c r="G55" s="114">
        <v>34351.221673254287</v>
      </c>
      <c r="H55" s="114">
        <v>34351</v>
      </c>
      <c r="I55" s="114">
        <v>617.80851900000005</v>
      </c>
      <c r="J55" s="114">
        <v>607.78281400000003</v>
      </c>
      <c r="K55" s="114">
        <v>484.68739799999997</v>
      </c>
      <c r="L55" s="112" t="s">
        <v>101</v>
      </c>
      <c r="M55" s="112" t="s">
        <v>101</v>
      </c>
      <c r="N55" s="112" t="s">
        <v>101</v>
      </c>
      <c r="O55" s="112">
        <f>I55/'ناتج محلي اجمالي وزراعي ج6'!C22*100</f>
        <v>0.4392040869521196</v>
      </c>
      <c r="P55" s="112">
        <f>J55/'ناتج محلي اجمالي وزراعي ج6'!D22*100</f>
        <v>0.45146827641246168</v>
      </c>
      <c r="Q55" s="112">
        <f>K55/'ناتج محلي اجمالي وزراعي ج6'!E22*100</f>
        <v>0.45747338083161876</v>
      </c>
      <c r="R55" s="118" t="s">
        <v>56</v>
      </c>
    </row>
    <row r="56" spans="1:18" ht="15" thickBot="1">
      <c r="A56" s="116" t="s">
        <v>57</v>
      </c>
      <c r="B56" s="114">
        <v>50.36</v>
      </c>
      <c r="C56" s="114">
        <v>44.894756000000001</v>
      </c>
      <c r="D56" s="114">
        <v>36.655074999999997</v>
      </c>
      <c r="E56" s="114">
        <v>27.321148999999998</v>
      </c>
      <c r="F56" s="114">
        <v>8420.1652882918734</v>
      </c>
      <c r="G56" s="114">
        <v>8065.8996737451735</v>
      </c>
      <c r="H56" s="114">
        <v>4066.2464530097614</v>
      </c>
      <c r="I56" s="114">
        <v>1778.492596</v>
      </c>
      <c r="J56" s="114">
        <v>2824.4</v>
      </c>
      <c r="K56" s="114">
        <v>1591.4195279999999</v>
      </c>
      <c r="L56" s="112">
        <f t="shared" ref="L56:M59" si="8">C56/F56*100</f>
        <v>0.53318140989970297</v>
      </c>
      <c r="M56" s="112">
        <f t="shared" si="8"/>
        <v>0.45444496562874115</v>
      </c>
      <c r="N56" s="112">
        <f t="shared" si="6"/>
        <v>0.67190096113769449</v>
      </c>
      <c r="O56" s="112">
        <f>I56/'ناتج محلي اجمالي وزراعي ج6'!C23*100</f>
        <v>3.2359012267994385</v>
      </c>
      <c r="P56" s="112">
        <f>J56/'ناتج محلي اجمالي وزراعي ج6'!D23*100</f>
        <v>5.2924049745996014</v>
      </c>
      <c r="Q56" s="112">
        <f>K56/'ناتج محلي اجمالي وزراعي ج6'!E23*100</f>
        <v>2.5043583766170388</v>
      </c>
      <c r="R56" s="118" t="s">
        <v>59</v>
      </c>
    </row>
    <row r="57" spans="1:18" ht="15" thickBot="1">
      <c r="A57" s="116" t="s">
        <v>60</v>
      </c>
      <c r="B57" s="114"/>
      <c r="C57" s="114">
        <v>0</v>
      </c>
      <c r="D57" s="114"/>
      <c r="E57" s="114"/>
      <c r="F57" s="114">
        <v>27098.608058608061</v>
      </c>
      <c r="G57" s="114">
        <v>27583.422727597794</v>
      </c>
      <c r="H57" s="114">
        <v>29746.371390094268</v>
      </c>
      <c r="I57" s="114">
        <v>276.40842500000002</v>
      </c>
      <c r="J57" s="114">
        <v>267.09500200000002</v>
      </c>
      <c r="K57" s="114">
        <v>1200.173714</v>
      </c>
      <c r="L57" s="112">
        <f t="shared" si="8"/>
        <v>0</v>
      </c>
      <c r="M57" s="112">
        <f t="shared" si="8"/>
        <v>0</v>
      </c>
      <c r="N57" s="112">
        <f t="shared" si="6"/>
        <v>0</v>
      </c>
      <c r="O57" s="112">
        <f>I57/'ناتج محلي اجمالي وزراعي ج6'!C24*100</f>
        <v>0.79572889985743256</v>
      </c>
      <c r="P57" s="112">
        <f>J57/'ناتج محلي اجمالي وزراعي ج6'!D24*100</f>
        <v>0.81930724652067699</v>
      </c>
      <c r="Q57" s="112">
        <f>K57/'ناتج محلي اجمالي وزراعي ج6'!E24*100</f>
        <v>4.1167690712899896</v>
      </c>
      <c r="R57" s="118" t="s">
        <v>62</v>
      </c>
    </row>
    <row r="58" spans="1:18" ht="15" thickBot="1">
      <c r="A58" s="116" t="s">
        <v>63</v>
      </c>
      <c r="B58" s="114">
        <v>737.40898000000004</v>
      </c>
      <c r="C58" s="114">
        <v>938.63496399999997</v>
      </c>
      <c r="D58" s="114">
        <v>1005.152961</v>
      </c>
      <c r="E58" s="114">
        <v>1298.6722150000001</v>
      </c>
      <c r="F58" s="114">
        <v>75193.191988000006</v>
      </c>
      <c r="G58" s="114">
        <v>89751.529462000006</v>
      </c>
      <c r="H58" s="114">
        <v>99913.809435999996</v>
      </c>
      <c r="I58" s="114">
        <v>34861.567999999999</v>
      </c>
      <c r="J58" s="114">
        <v>35063.634375000001</v>
      </c>
      <c r="K58" s="114">
        <v>42501.183504000001</v>
      </c>
      <c r="L58" s="112">
        <f t="shared" si="8"/>
        <v>1.2482978035429</v>
      </c>
      <c r="M58" s="112">
        <f t="shared" si="8"/>
        <v>1.1199285037538806</v>
      </c>
      <c r="N58" s="112">
        <f t="shared" si="6"/>
        <v>1.299792513498214</v>
      </c>
      <c r="O58" s="112">
        <f>I58/'ناتج محلي اجمالي وزراعي ج6'!C25*100</f>
        <v>11.300371978806718</v>
      </c>
      <c r="P58" s="112">
        <f>J58/'ناتج محلي اجمالي وزراعي ج6'!D25*100</f>
        <v>11.048560772483416</v>
      </c>
      <c r="Q58" s="112">
        <f>K58/'ناتج محلي اجمالي وزراعي ج6'!E25*100</f>
        <v>11.508307560176107</v>
      </c>
      <c r="R58" s="118" t="s">
        <v>65</v>
      </c>
    </row>
    <row r="59" spans="1:18" ht="15" thickBot="1">
      <c r="A59" s="116" t="s">
        <v>66</v>
      </c>
      <c r="B59" s="114">
        <v>1153.638406</v>
      </c>
      <c r="C59" s="114">
        <v>1241.30331</v>
      </c>
      <c r="D59" s="114">
        <v>1228.5438810000001</v>
      </c>
      <c r="E59" s="114">
        <v>2400.79673</v>
      </c>
      <c r="F59" s="114">
        <v>22454.267480636256</v>
      </c>
      <c r="G59" s="114">
        <v>23184.43189734951</v>
      </c>
      <c r="H59" s="114">
        <v>23949.119703479064</v>
      </c>
      <c r="I59" s="114">
        <v>14427.50078</v>
      </c>
      <c r="J59" s="114">
        <v>14160</v>
      </c>
      <c r="K59" s="114">
        <v>13402.447747</v>
      </c>
      <c r="L59" s="112">
        <f t="shared" si="8"/>
        <v>5.5281398561340502</v>
      </c>
      <c r="M59" s="112">
        <f t="shared" si="8"/>
        <v>5.2990036005171621</v>
      </c>
      <c r="N59" s="112">
        <f>E59/H59*100</f>
        <v>10.024571924667606</v>
      </c>
      <c r="O59" s="112">
        <f>I59/'ناتج محلي اجمالي وزراعي ج6'!C26*100</f>
        <v>12.216736147168264</v>
      </c>
      <c r="P59" s="112">
        <f>J59/'ناتج محلي اجمالي وزراعي ج6'!D26*100</f>
        <v>11.829512371663114</v>
      </c>
      <c r="Q59" s="112">
        <f>K59/'ناتج محلي اجمالي وزراعي ج6'!E26*100</f>
        <v>11.68228973992526</v>
      </c>
      <c r="R59" s="118" t="s">
        <v>68</v>
      </c>
    </row>
    <row r="60" spans="1:18" ht="15" thickBot="1">
      <c r="A60" s="116" t="s">
        <v>69</v>
      </c>
      <c r="B60" s="114" t="s">
        <v>101</v>
      </c>
      <c r="C60" s="114" t="s">
        <v>101</v>
      </c>
      <c r="D60" s="114" t="s">
        <v>101</v>
      </c>
      <c r="E60" s="114" t="s">
        <v>101</v>
      </c>
      <c r="F60" s="114">
        <v>908.64208534790828</v>
      </c>
      <c r="G60" s="114">
        <v>919.31357605214839</v>
      </c>
      <c r="H60" s="114">
        <v>1013.1990113608344</v>
      </c>
      <c r="I60" s="114">
        <v>1412.401157</v>
      </c>
      <c r="J60" s="114">
        <v>1421.284224</v>
      </c>
      <c r="K60" s="114">
        <v>1598.061872</v>
      </c>
      <c r="L60" s="112" t="s">
        <v>101</v>
      </c>
      <c r="M60" s="112" t="s">
        <v>101</v>
      </c>
      <c r="N60" s="112" t="s">
        <v>101</v>
      </c>
      <c r="O60" s="112">
        <f>I60/'ناتج محلي اجمالي وزراعي ج6'!C27*100</f>
        <v>20.036418510023651</v>
      </c>
      <c r="P60" s="112">
        <f>J60/'ناتج محلي اجمالي وزراعي ج6'!D27*100</f>
        <v>18.716511034700588</v>
      </c>
      <c r="Q60" s="112">
        <f>K60/'ناتج محلي اجمالي وزراعي ج6'!E27*100</f>
        <v>20.187781659931446</v>
      </c>
      <c r="R60" s="118" t="s">
        <v>72</v>
      </c>
    </row>
    <row r="61" spans="1:18" ht="15" thickBot="1">
      <c r="A61" s="116" t="s">
        <v>77</v>
      </c>
      <c r="B61" s="121" t="s">
        <v>101</v>
      </c>
      <c r="C61" s="121" t="s">
        <v>101</v>
      </c>
      <c r="D61" s="155" t="s">
        <v>101</v>
      </c>
      <c r="E61" s="155" t="s">
        <v>101</v>
      </c>
      <c r="F61" s="121">
        <v>2638.8115046023504</v>
      </c>
      <c r="G61" s="121">
        <v>2638.8115046023504</v>
      </c>
      <c r="H61" s="121" t="s">
        <v>101</v>
      </c>
      <c r="I61" s="121">
        <v>3772.5971673687009</v>
      </c>
      <c r="J61" s="121">
        <v>4674.596947</v>
      </c>
      <c r="K61" s="114">
        <v>5389.1806470000001</v>
      </c>
      <c r="L61" s="112" t="s">
        <v>101</v>
      </c>
      <c r="M61" s="112" t="s">
        <v>101</v>
      </c>
      <c r="N61" s="112" t="s">
        <v>101</v>
      </c>
      <c r="O61" s="112">
        <f>I61/'ناتج محلي اجمالي وزراعي ج6'!C28*100</f>
        <v>16.472123095857985</v>
      </c>
      <c r="P61" s="112">
        <f>J61/'ناتج محلي اجمالي وزراعي ج6'!D28*100</f>
        <v>18.746835881609872</v>
      </c>
      <c r="Q61" s="112">
        <f>K61/'ناتج محلي اجمالي وزراعي ج6'!E28*100</f>
        <v>19.275750542539939</v>
      </c>
      <c r="R61" s="118" t="s">
        <v>78</v>
      </c>
    </row>
    <row r="62" spans="1:18" ht="15" thickBot="1">
      <c r="A62" s="122" t="s">
        <v>145</v>
      </c>
      <c r="B62" s="123">
        <f t="shared" ref="B62:D62" si="9">SUM(B40:B61)</f>
        <v>6130.509470040407</v>
      </c>
      <c r="C62" s="123">
        <f t="shared" si="9"/>
        <v>5429.9153880000003</v>
      </c>
      <c r="D62" s="123">
        <f t="shared" si="9"/>
        <v>4572.0975675000009</v>
      </c>
      <c r="E62" s="123">
        <f>SUM(E40:E61)</f>
        <v>6130.3160508468018</v>
      </c>
      <c r="F62" s="123">
        <f t="shared" ref="F62:G62" si="10">SUM(F40:F61)</f>
        <v>567579.92316706281</v>
      </c>
      <c r="G62" s="123">
        <f t="shared" si="10"/>
        <v>595023.76009874907</v>
      </c>
      <c r="H62" s="123">
        <f>SUM(H40:H61)</f>
        <v>606976.84458752803</v>
      </c>
      <c r="I62" s="123">
        <v>127035.64409136871</v>
      </c>
      <c r="J62" s="123">
        <v>141400.866553</v>
      </c>
      <c r="K62" s="123">
        <v>147917.815084</v>
      </c>
      <c r="L62" s="123">
        <f>C62/F62*100</f>
        <v>0.95667855157761572</v>
      </c>
      <c r="M62" s="123">
        <f>D62/G62*100</f>
        <v>0.76838907520957211</v>
      </c>
      <c r="N62" s="123">
        <f t="shared" si="6"/>
        <v>1.0099752742648143</v>
      </c>
      <c r="O62" s="123">
        <f>I62/'ناتج محلي اجمالي وزراعي ج6'!C29*100</f>
        <v>4.5545796407037438</v>
      </c>
      <c r="P62" s="123">
        <f>J62/'ناتج محلي اجمالي وزراعي ج6'!D29*100</f>
        <v>5.1220264411606786</v>
      </c>
      <c r="Q62" s="123">
        <f>K62/'ناتج محلي اجمالي وزراعي ج6'!E29*100</f>
        <v>5.8690132097312349</v>
      </c>
      <c r="R62" s="124" t="s">
        <v>140</v>
      </c>
    </row>
    <row r="63" spans="1:18" ht="15" thickBot="1">
      <c r="A63" s="122" t="s">
        <v>133</v>
      </c>
      <c r="B63" s="123">
        <v>117473.432893921</v>
      </c>
      <c r="C63" s="123">
        <v>117473.432893921</v>
      </c>
      <c r="D63" s="123">
        <v>117473.432893921</v>
      </c>
      <c r="E63" s="123">
        <v>117473.432893921</v>
      </c>
      <c r="F63" s="123">
        <v>14248424.073991178</v>
      </c>
      <c r="G63" s="123">
        <v>14516155.945409114</v>
      </c>
      <c r="H63" s="123">
        <v>15080110.606319128</v>
      </c>
      <c r="I63" s="123">
        <v>3378440.7357890001</v>
      </c>
      <c r="J63" s="123">
        <v>3504410.955906</v>
      </c>
      <c r="K63" s="123">
        <v>3683218.3850099999</v>
      </c>
      <c r="L63" s="123">
        <f>C63/F63*100</f>
        <v>0.82446614645864547</v>
      </c>
      <c r="M63" s="123">
        <f>D63/G63*100</f>
        <v>0.80925992622084775</v>
      </c>
      <c r="N63" s="123">
        <f t="shared" si="6"/>
        <v>0.77899583073810641</v>
      </c>
      <c r="O63" s="123">
        <f>I63/'ناتج محلي اجمالي وزراعي ج6'!C30*100</f>
        <v>3.951059291629353</v>
      </c>
      <c r="P63" s="123">
        <f>J63/'ناتج محلي اجمالي وزراعي ج6'!D30*100</f>
        <v>4.0357416084409872</v>
      </c>
      <c r="Q63" s="123">
        <f>K63/'ناتج محلي اجمالي وزراعي ج6'!E30*100</f>
        <v>4.3506062593001316</v>
      </c>
      <c r="R63" s="124" t="s">
        <v>136</v>
      </c>
    </row>
    <row r="65" spans="5:5">
      <c r="E65" s="130"/>
    </row>
  </sheetData>
  <mergeCells count="23">
    <mergeCell ref="K4:L4"/>
    <mergeCell ref="A4:C4"/>
    <mergeCell ref="E6:F6"/>
    <mergeCell ref="L37:N37"/>
    <mergeCell ref="L38:N38"/>
    <mergeCell ref="B5:D5"/>
    <mergeCell ref="B6:D6"/>
    <mergeCell ref="B38:E38"/>
    <mergeCell ref="A37:A39"/>
    <mergeCell ref="B37:E37"/>
    <mergeCell ref="R37:R39"/>
    <mergeCell ref="L5:L7"/>
    <mergeCell ref="E5:F5"/>
    <mergeCell ref="F37:H37"/>
    <mergeCell ref="F38:H38"/>
    <mergeCell ref="I37:K37"/>
    <mergeCell ref="I38:K38"/>
    <mergeCell ref="J6:K6"/>
    <mergeCell ref="J5:K5"/>
    <mergeCell ref="G5:I5"/>
    <mergeCell ref="G6:I6"/>
    <mergeCell ref="O37:Q37"/>
    <mergeCell ref="O38:Q38"/>
  </mergeCells>
  <conditionalFormatting sqref="R40:R63 L8:L30">
    <cfRule type="cellIs" dxfId="0" priority="3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rightToLeft="1" workbookViewId="0">
      <selection activeCell="D25" sqref="D25"/>
    </sheetView>
  </sheetViews>
  <sheetFormatPr defaultColWidth="9.140625" defaultRowHeight="15"/>
  <cols>
    <col min="1" max="6" width="17.7109375" style="21" customWidth="1"/>
    <col min="7" max="7" width="23.140625" style="21" customWidth="1"/>
    <col min="8" max="8" width="17.7109375" style="21" customWidth="1"/>
    <col min="9" max="9" width="15.140625" style="21" customWidth="1"/>
    <col min="10" max="10" width="15.85546875" style="21" customWidth="1"/>
    <col min="11" max="11" width="15.28515625" style="21" customWidth="1"/>
    <col min="12" max="12" width="15.140625" style="21" customWidth="1"/>
    <col min="13" max="16384" width="9.140625" style="21"/>
  </cols>
  <sheetData>
    <row r="1" spans="1:8" ht="15.75">
      <c r="A1" s="206" t="s">
        <v>203</v>
      </c>
      <c r="B1" s="206"/>
      <c r="C1" s="206"/>
      <c r="D1" s="25"/>
      <c r="E1" s="202" t="s">
        <v>202</v>
      </c>
      <c r="F1" s="202"/>
      <c r="G1" s="202"/>
      <c r="H1" s="202"/>
    </row>
    <row r="2" spans="1:8" ht="23.25" customHeight="1" thickBot="1">
      <c r="A2" s="25" t="s">
        <v>74</v>
      </c>
      <c r="D2" s="157"/>
      <c r="F2" s="45"/>
      <c r="G2" s="45"/>
      <c r="H2" s="45" t="s">
        <v>75</v>
      </c>
    </row>
    <row r="3" spans="1:8" ht="16.5" thickBot="1">
      <c r="A3" s="207" t="s">
        <v>0</v>
      </c>
      <c r="B3" s="213" t="s">
        <v>171</v>
      </c>
      <c r="C3" s="214"/>
      <c r="D3" s="215"/>
      <c r="E3" s="213" t="s">
        <v>172</v>
      </c>
      <c r="F3" s="214"/>
      <c r="G3" s="215"/>
      <c r="H3" s="203" t="s">
        <v>3</v>
      </c>
    </row>
    <row r="4" spans="1:8" ht="16.5" thickBot="1">
      <c r="A4" s="208"/>
      <c r="B4" s="210" t="s">
        <v>174</v>
      </c>
      <c r="C4" s="211"/>
      <c r="D4" s="212"/>
      <c r="E4" s="210" t="s">
        <v>173</v>
      </c>
      <c r="F4" s="211"/>
      <c r="G4" s="212"/>
      <c r="H4" s="204"/>
    </row>
    <row r="5" spans="1:8" ht="16.5" thickBot="1">
      <c r="A5" s="209"/>
      <c r="B5" s="60">
        <v>2018</v>
      </c>
      <c r="C5" s="60">
        <v>2019</v>
      </c>
      <c r="D5" s="60">
        <v>2020</v>
      </c>
      <c r="E5" s="144">
        <v>2018</v>
      </c>
      <c r="F5" s="144">
        <v>2019</v>
      </c>
      <c r="G5" s="144">
        <v>2020</v>
      </c>
      <c r="H5" s="205"/>
    </row>
    <row r="6" spans="1:8" ht="15.75">
      <c r="A6" s="53" t="s">
        <v>5</v>
      </c>
      <c r="B6" s="188">
        <v>10309</v>
      </c>
      <c r="C6" s="189">
        <v>10540</v>
      </c>
      <c r="D6" s="188">
        <v>10806</v>
      </c>
      <c r="E6" s="188">
        <v>1025</v>
      </c>
      <c r="F6" s="188">
        <v>1024</v>
      </c>
      <c r="G6" s="188">
        <v>1049</v>
      </c>
      <c r="H6" s="53" t="s">
        <v>8</v>
      </c>
    </row>
    <row r="7" spans="1:8" ht="15.75">
      <c r="A7" s="54" t="s">
        <v>9</v>
      </c>
      <c r="B7" s="188">
        <v>9630.9590000000007</v>
      </c>
      <c r="C7" s="189">
        <v>9771</v>
      </c>
      <c r="D7" s="188">
        <v>9890.402</v>
      </c>
      <c r="E7" s="188">
        <v>1285.972</v>
      </c>
      <c r="F7" s="188">
        <v>1290.7819999999999</v>
      </c>
      <c r="G7" s="188">
        <v>1271.0260000000001</v>
      </c>
      <c r="H7" s="54" t="s">
        <v>167</v>
      </c>
    </row>
    <row r="8" spans="1:8" ht="15.75">
      <c r="A8" s="54" t="s">
        <v>12</v>
      </c>
      <c r="B8" s="188">
        <v>1569.4390000000001</v>
      </c>
      <c r="C8" s="189">
        <v>1641</v>
      </c>
      <c r="D8" s="188">
        <v>1501</v>
      </c>
      <c r="E8" s="188">
        <v>167.86699999999999</v>
      </c>
      <c r="F8" s="188">
        <v>174.06299999999999</v>
      </c>
      <c r="G8" s="188">
        <v>178.17</v>
      </c>
      <c r="H8" s="54" t="s">
        <v>14</v>
      </c>
    </row>
    <row r="9" spans="1:8" ht="15.75">
      <c r="A9" s="54" t="s">
        <v>15</v>
      </c>
      <c r="B9" s="188">
        <v>11551</v>
      </c>
      <c r="C9" s="189">
        <v>11658.341</v>
      </c>
      <c r="D9" s="188">
        <v>11688</v>
      </c>
      <c r="E9" s="188">
        <v>3620.748</v>
      </c>
      <c r="F9" s="188">
        <v>3595.6889999999999</v>
      </c>
      <c r="G9" s="188">
        <v>3622.337</v>
      </c>
      <c r="H9" s="54" t="s">
        <v>17</v>
      </c>
    </row>
    <row r="10" spans="1:8" ht="15.75">
      <c r="A10" s="54" t="s">
        <v>18</v>
      </c>
      <c r="B10" s="188">
        <v>42600</v>
      </c>
      <c r="C10" s="189">
        <v>43000</v>
      </c>
      <c r="D10" s="188">
        <v>44250</v>
      </c>
      <c r="E10" s="188">
        <v>11498.038</v>
      </c>
      <c r="F10" s="188">
        <v>11542.869000000001</v>
      </c>
      <c r="G10" s="188">
        <v>11382.344999999999</v>
      </c>
      <c r="H10" s="54" t="s">
        <v>20</v>
      </c>
    </row>
    <row r="11" spans="1:8" ht="15.75">
      <c r="A11" s="54" t="s">
        <v>132</v>
      </c>
      <c r="B11" s="188">
        <v>832.322</v>
      </c>
      <c r="C11" s="189">
        <v>851</v>
      </c>
      <c r="D11" s="188">
        <v>869.601</v>
      </c>
      <c r="E11" s="188">
        <v>591.255</v>
      </c>
      <c r="F11" s="188">
        <v>602.73699999999997</v>
      </c>
      <c r="G11" s="188">
        <v>614.11400000000003</v>
      </c>
      <c r="H11" s="54" t="s">
        <v>26</v>
      </c>
    </row>
    <row r="12" spans="1:8" ht="15.75">
      <c r="A12" s="54" t="s">
        <v>88</v>
      </c>
      <c r="B12" s="188">
        <v>958.92</v>
      </c>
      <c r="C12" s="189">
        <v>974</v>
      </c>
      <c r="D12" s="188">
        <v>988</v>
      </c>
      <c r="E12" s="188">
        <v>215.875</v>
      </c>
      <c r="F12" s="188">
        <v>215.00899999999999</v>
      </c>
      <c r="G12" s="188">
        <v>219.36099999999999</v>
      </c>
      <c r="H12" s="54" t="s">
        <v>24</v>
      </c>
    </row>
    <row r="13" spans="1:8" ht="15.75">
      <c r="A13" s="54" t="s">
        <v>27</v>
      </c>
      <c r="B13" s="188">
        <v>33699.947</v>
      </c>
      <c r="C13" s="189">
        <v>34269</v>
      </c>
      <c r="D13" s="188">
        <v>34813.870999999999</v>
      </c>
      <c r="E13" s="188">
        <v>5421.2049999999999</v>
      </c>
      <c r="F13" s="188">
        <v>5460.6760000000004</v>
      </c>
      <c r="G13" s="188">
        <v>5454.0640000000003</v>
      </c>
      <c r="H13" s="54" t="s">
        <v>30</v>
      </c>
    </row>
    <row r="14" spans="1:8" ht="15.75">
      <c r="A14" s="54" t="s">
        <v>31</v>
      </c>
      <c r="B14" s="188">
        <v>41984.512000000002</v>
      </c>
      <c r="C14" s="189">
        <v>43579.923000000003</v>
      </c>
      <c r="D14" s="188">
        <v>43849.26</v>
      </c>
      <c r="E14" s="188">
        <v>23931.170999999998</v>
      </c>
      <c r="F14" s="188">
        <v>24840.55</v>
      </c>
      <c r="G14" s="188">
        <v>28191.778999999999</v>
      </c>
      <c r="H14" s="54" t="s">
        <v>34</v>
      </c>
    </row>
    <row r="15" spans="1:8" ht="15.75">
      <c r="A15" s="54" t="s">
        <v>35</v>
      </c>
      <c r="B15" s="188">
        <v>16906.282999999999</v>
      </c>
      <c r="C15" s="189">
        <v>17070</v>
      </c>
      <c r="D15" s="188">
        <v>17500.657999999999</v>
      </c>
      <c r="E15" s="188">
        <v>8381.17</v>
      </c>
      <c r="F15" s="188">
        <v>8357.8289999999997</v>
      </c>
      <c r="G15" s="188">
        <v>8426.1589999999997</v>
      </c>
      <c r="H15" s="54" t="s">
        <v>166</v>
      </c>
    </row>
    <row r="16" spans="1:8" ht="15.75">
      <c r="A16" s="54" t="s">
        <v>76</v>
      </c>
      <c r="B16" s="188">
        <v>15008.154</v>
      </c>
      <c r="C16" s="189">
        <v>15443</v>
      </c>
      <c r="D16" s="188">
        <v>15893.222</v>
      </c>
      <c r="E16" s="188">
        <v>8354.51</v>
      </c>
      <c r="F16" s="188">
        <v>8408.0640000000003</v>
      </c>
      <c r="G16" s="188">
        <v>8674.1360000000004</v>
      </c>
      <c r="H16" s="54" t="s">
        <v>41</v>
      </c>
    </row>
    <row r="17" spans="1:9" ht="15.75">
      <c r="A17" s="54" t="s">
        <v>42</v>
      </c>
      <c r="B17" s="188">
        <v>38124.18</v>
      </c>
      <c r="C17" s="189">
        <v>39127.879999999997</v>
      </c>
      <c r="D17" s="188">
        <v>40222.493000000002</v>
      </c>
      <c r="E17" s="188">
        <v>11495.849</v>
      </c>
      <c r="F17" s="188">
        <v>11495.849</v>
      </c>
      <c r="G17" s="188">
        <v>12080.19</v>
      </c>
      <c r="H17" s="54" t="s">
        <v>44</v>
      </c>
    </row>
    <row r="18" spans="1:9" ht="15.75">
      <c r="A18" s="54" t="s">
        <v>45</v>
      </c>
      <c r="B18" s="188">
        <v>4600</v>
      </c>
      <c r="C18" s="189">
        <v>4600</v>
      </c>
      <c r="D18" s="188">
        <v>5106.6260000000002</v>
      </c>
      <c r="E18" s="188">
        <v>746.74</v>
      </c>
      <c r="F18" s="188">
        <v>724.2</v>
      </c>
      <c r="G18" s="188">
        <v>706.73</v>
      </c>
      <c r="H18" s="54" t="s">
        <v>47</v>
      </c>
      <c r="I18" s="63"/>
    </row>
    <row r="19" spans="1:9" ht="15.75">
      <c r="A19" s="54" t="s">
        <v>48</v>
      </c>
      <c r="B19" s="188">
        <v>4854.0129999999999</v>
      </c>
      <c r="C19" s="189">
        <v>4981</v>
      </c>
      <c r="D19" s="188">
        <v>5101.4139999999998</v>
      </c>
      <c r="E19" s="188">
        <v>1204.356</v>
      </c>
      <c r="F19" s="188">
        <v>1222.03</v>
      </c>
      <c r="G19" s="188">
        <v>1239.153</v>
      </c>
      <c r="H19" s="54" t="s">
        <v>50</v>
      </c>
    </row>
    <row r="20" spans="1:9" ht="15.75">
      <c r="A20" s="54" t="s">
        <v>51</v>
      </c>
      <c r="B20" s="188">
        <v>2718.7849999999999</v>
      </c>
      <c r="C20" s="189">
        <v>2760.3409999999999</v>
      </c>
      <c r="D20" s="188">
        <v>2796</v>
      </c>
      <c r="E20" s="188">
        <v>23.303000000000001</v>
      </c>
      <c r="F20" s="188">
        <v>23.009</v>
      </c>
      <c r="G20" s="188">
        <v>21.355</v>
      </c>
      <c r="H20" s="54" t="s">
        <v>53</v>
      </c>
    </row>
    <row r="21" spans="1:9" ht="15.75">
      <c r="A21" s="54" t="s">
        <v>54</v>
      </c>
      <c r="B21" s="188">
        <v>4226.92</v>
      </c>
      <c r="C21" s="189">
        <v>4207</v>
      </c>
      <c r="D21" s="188">
        <v>4270.5709999999999</v>
      </c>
      <c r="E21" s="188" t="s">
        <v>101</v>
      </c>
      <c r="F21" s="188" t="s">
        <v>101</v>
      </c>
      <c r="G21" s="188" t="s">
        <v>101</v>
      </c>
      <c r="H21" s="54" t="s">
        <v>56</v>
      </c>
    </row>
    <row r="22" spans="1:9" ht="15.75">
      <c r="A22" s="54" t="s">
        <v>57</v>
      </c>
      <c r="B22" s="188">
        <v>4800</v>
      </c>
      <c r="C22" s="189">
        <v>4800</v>
      </c>
      <c r="D22" s="188">
        <v>6825.4449999999997</v>
      </c>
      <c r="E22" s="188">
        <v>782.46600000000001</v>
      </c>
      <c r="F22" s="188">
        <v>770</v>
      </c>
      <c r="G22" s="188">
        <v>666.67899999999997</v>
      </c>
      <c r="H22" s="54" t="s">
        <v>59</v>
      </c>
    </row>
    <row r="23" spans="1:9" ht="15.75">
      <c r="A23" s="54" t="s">
        <v>92</v>
      </c>
      <c r="B23" s="188">
        <v>6678.567</v>
      </c>
      <c r="C23" s="189">
        <v>6777</v>
      </c>
      <c r="D23" s="188">
        <v>6871.2920000000004</v>
      </c>
      <c r="E23" s="188">
        <v>1287.5930000000001</v>
      </c>
      <c r="F23" s="188">
        <v>1328.8309999999999</v>
      </c>
      <c r="G23" s="188">
        <v>1286.402</v>
      </c>
      <c r="H23" s="54" t="s">
        <v>62</v>
      </c>
    </row>
    <row r="24" spans="1:9" ht="15.75">
      <c r="A24" s="54" t="s">
        <v>93</v>
      </c>
      <c r="B24" s="188">
        <v>98101</v>
      </c>
      <c r="C24" s="189">
        <v>100063</v>
      </c>
      <c r="D24" s="188">
        <v>101600</v>
      </c>
      <c r="E24" s="188">
        <v>56408</v>
      </c>
      <c r="F24" s="188">
        <v>57286</v>
      </c>
      <c r="G24" s="188">
        <v>57485</v>
      </c>
      <c r="H24" s="54" t="s">
        <v>65</v>
      </c>
    </row>
    <row r="25" spans="1:9" ht="15.75">
      <c r="A25" s="54" t="s">
        <v>66</v>
      </c>
      <c r="B25" s="188">
        <v>36029.137999999999</v>
      </c>
      <c r="C25" s="189">
        <v>36472</v>
      </c>
      <c r="D25" s="188">
        <v>36910.559999999998</v>
      </c>
      <c r="E25" s="188">
        <v>13589.062</v>
      </c>
      <c r="F25" s="188">
        <v>13496.791999999999</v>
      </c>
      <c r="G25" s="188">
        <v>13519.119000000001</v>
      </c>
      <c r="H25" s="54" t="s">
        <v>68</v>
      </c>
    </row>
    <row r="26" spans="1:9" ht="15.75">
      <c r="A26" s="54" t="s">
        <v>69</v>
      </c>
      <c r="B26" s="188">
        <v>4403.3190000000004</v>
      </c>
      <c r="C26" s="189">
        <v>4526</v>
      </c>
      <c r="D26" s="188">
        <v>4649.6580000000004</v>
      </c>
      <c r="E26" s="188">
        <v>2103.3240000000001</v>
      </c>
      <c r="F26" s="188">
        <v>2058.8960000000002</v>
      </c>
      <c r="G26" s="188">
        <v>2137.0529999999999</v>
      </c>
      <c r="H26" s="54" t="s">
        <v>72</v>
      </c>
    </row>
    <row r="27" spans="1:9" ht="16.5" thickBot="1">
      <c r="A27" s="55" t="s">
        <v>77</v>
      </c>
      <c r="B27" s="188">
        <v>28498.687000000002</v>
      </c>
      <c r="C27" s="190">
        <v>29868.826000000001</v>
      </c>
      <c r="D27" s="188">
        <v>29825.964</v>
      </c>
      <c r="E27" s="188">
        <v>20575</v>
      </c>
      <c r="F27" s="188">
        <v>17000</v>
      </c>
      <c r="G27" s="188">
        <v>18779.891</v>
      </c>
      <c r="H27" s="59" t="s">
        <v>78</v>
      </c>
    </row>
    <row r="28" spans="1:9" ht="16.5" thickBot="1">
      <c r="A28" s="56" t="s">
        <v>145</v>
      </c>
      <c r="B28" s="57">
        <f t="shared" ref="B28" si="0">SUM(B6:B27)</f>
        <v>418085.14500000002</v>
      </c>
      <c r="C28" s="57">
        <f>SUM(C6:C27)</f>
        <v>426980.31099999999</v>
      </c>
      <c r="D28" s="57">
        <f>SUM(D5:D27)</f>
        <v>438250.03699999995</v>
      </c>
      <c r="E28" s="57">
        <f t="shared" ref="E28:G28" si="1">SUM(E5:E27)</f>
        <v>174726.50399999999</v>
      </c>
      <c r="F28" s="57">
        <f t="shared" si="1"/>
        <v>172936.875</v>
      </c>
      <c r="G28" s="57">
        <f t="shared" si="1"/>
        <v>179024.06300000002</v>
      </c>
      <c r="H28" s="56" t="s">
        <v>140</v>
      </c>
    </row>
    <row r="29" spans="1:9" ht="16.5" thickBot="1">
      <c r="A29" s="56" t="s">
        <v>133</v>
      </c>
      <c r="B29" s="57">
        <v>7591945.2704999996</v>
      </c>
      <c r="C29" s="58">
        <v>7713468.0999999996</v>
      </c>
      <c r="D29" s="57">
        <v>7794798.7390000001</v>
      </c>
      <c r="E29" s="57">
        <v>3395021.1274999999</v>
      </c>
      <c r="F29" s="57">
        <v>3415138.3</v>
      </c>
      <c r="G29" s="57">
        <v>3416488.3650000002</v>
      </c>
      <c r="H29" s="56" t="s">
        <v>136</v>
      </c>
    </row>
    <row r="30" spans="1:9">
      <c r="H30" t="s">
        <v>169</v>
      </c>
    </row>
  </sheetData>
  <mergeCells count="8">
    <mergeCell ref="E1:H1"/>
    <mergeCell ref="H3:H5"/>
    <mergeCell ref="A1:C1"/>
    <mergeCell ref="A3:A5"/>
    <mergeCell ref="E4:G4"/>
    <mergeCell ref="B4:D4"/>
    <mergeCell ref="B3:D3"/>
    <mergeCell ref="E3:G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0"/>
  <sheetViews>
    <sheetView rightToLeft="1" zoomScale="70" zoomScaleNormal="70" workbookViewId="0">
      <selection activeCell="G14" sqref="G14"/>
    </sheetView>
  </sheetViews>
  <sheetFormatPr defaultRowHeight="15"/>
  <cols>
    <col min="1" max="6" width="13.5703125" customWidth="1"/>
    <col min="7" max="7" width="15.5703125" customWidth="1"/>
    <col min="8" max="8" width="22" customWidth="1"/>
  </cols>
  <sheetData>
    <row r="1" spans="1:25" ht="15.75" customHeight="1">
      <c r="A1" s="206" t="s">
        <v>204</v>
      </c>
      <c r="B1" s="206"/>
      <c r="C1" s="206"/>
      <c r="D1" s="206"/>
      <c r="E1" s="3"/>
      <c r="F1" s="202" t="s">
        <v>177</v>
      </c>
      <c r="G1" s="202"/>
      <c r="H1" s="202"/>
      <c r="I1" s="3"/>
      <c r="J1" s="3"/>
      <c r="K1" s="3"/>
    </row>
    <row r="2" spans="1:25" ht="16.5" customHeight="1" thickBot="1">
      <c r="A2" s="25" t="s">
        <v>74</v>
      </c>
      <c r="E2" s="4"/>
      <c r="H2" s="45" t="s">
        <v>75</v>
      </c>
      <c r="I2" s="3"/>
      <c r="J2" s="3"/>
    </row>
    <row r="3" spans="1:25" ht="16.5" thickBot="1">
      <c r="A3" s="228" t="s">
        <v>0</v>
      </c>
      <c r="B3" s="161"/>
      <c r="C3" s="162" t="s">
        <v>80</v>
      </c>
      <c r="D3" s="163"/>
      <c r="E3" s="222" t="s">
        <v>81</v>
      </c>
      <c r="F3" s="223"/>
      <c r="G3" s="224"/>
      <c r="H3" s="216" t="s">
        <v>3</v>
      </c>
      <c r="I3" s="3"/>
      <c r="J3" s="3"/>
    </row>
    <row r="4" spans="1:25" ht="16.5" thickBot="1">
      <c r="A4" s="229"/>
      <c r="B4" s="219" t="s">
        <v>175</v>
      </c>
      <c r="C4" s="220"/>
      <c r="D4" s="221"/>
      <c r="E4" s="225" t="s">
        <v>176</v>
      </c>
      <c r="F4" s="226"/>
      <c r="G4" s="227"/>
      <c r="H4" s="217"/>
      <c r="I4" s="3"/>
      <c r="J4" s="3"/>
    </row>
    <row r="5" spans="1:25" ht="16.5" thickBot="1">
      <c r="A5" s="230"/>
      <c r="B5" s="56">
        <v>2018</v>
      </c>
      <c r="C5" s="56">
        <v>2019</v>
      </c>
      <c r="D5" s="56">
        <v>2020</v>
      </c>
      <c r="E5" s="56">
        <v>2018</v>
      </c>
      <c r="F5" s="56">
        <v>2019</v>
      </c>
      <c r="G5" s="56">
        <v>2020</v>
      </c>
      <c r="H5" s="218"/>
      <c r="I5" s="3"/>
      <c r="J5" s="3"/>
    </row>
    <row r="6" spans="1:25" ht="15.75">
      <c r="A6" s="53" t="s">
        <v>5</v>
      </c>
      <c r="B6" s="27">
        <v>1411</v>
      </c>
      <c r="C6" s="27">
        <v>1378</v>
      </c>
      <c r="D6" s="27">
        <v>1338</v>
      </c>
      <c r="E6" s="42">
        <v>27.7</v>
      </c>
      <c r="F6" s="42">
        <v>23.89</v>
      </c>
      <c r="G6" s="42">
        <v>22</v>
      </c>
      <c r="H6" s="53" t="s">
        <v>8</v>
      </c>
      <c r="I6" s="3"/>
      <c r="J6" s="3"/>
    </row>
    <row r="7" spans="1:25" ht="15.75">
      <c r="A7" s="54" t="s">
        <v>9</v>
      </c>
      <c r="B7" s="28">
        <v>6750.3969999999999</v>
      </c>
      <c r="C7" s="27">
        <v>6833.4480000000003</v>
      </c>
      <c r="D7" s="27">
        <v>6376.723</v>
      </c>
      <c r="E7" s="42">
        <v>96.63</v>
      </c>
      <c r="F7" s="42">
        <v>92.835999999999999</v>
      </c>
      <c r="G7" s="42">
        <v>110.09</v>
      </c>
      <c r="H7" s="54" t="s">
        <v>167</v>
      </c>
    </row>
    <row r="8" spans="1:25" ht="15.75">
      <c r="A8" s="54" t="s">
        <v>12</v>
      </c>
      <c r="B8" s="28">
        <v>927.16600000000005</v>
      </c>
      <c r="C8" s="27">
        <v>981.8</v>
      </c>
      <c r="D8" s="27">
        <v>972.36699999999996</v>
      </c>
      <c r="E8" s="42">
        <v>8.8149999999999995</v>
      </c>
      <c r="F8" s="42">
        <v>9.0190000000000001</v>
      </c>
      <c r="G8" s="42">
        <v>9.4489999999999998</v>
      </c>
      <c r="H8" s="54" t="s">
        <v>14</v>
      </c>
    </row>
    <row r="9" spans="1:25" ht="15.75">
      <c r="A9" s="54" t="s">
        <v>15</v>
      </c>
      <c r="B9" s="28">
        <v>4153</v>
      </c>
      <c r="C9" s="27">
        <v>4190</v>
      </c>
      <c r="D9" s="27">
        <v>4115.518</v>
      </c>
      <c r="E9" s="42">
        <v>490.88900000000001</v>
      </c>
      <c r="F9" s="42">
        <v>479.55900000000003</v>
      </c>
      <c r="G9" s="42">
        <v>490.291</v>
      </c>
      <c r="H9" s="54" t="s">
        <v>17</v>
      </c>
    </row>
    <row r="10" spans="1:25" ht="15.75">
      <c r="A10" s="54" t="s">
        <v>18</v>
      </c>
      <c r="B10" s="28">
        <v>12400</v>
      </c>
      <c r="C10" s="27">
        <v>12700</v>
      </c>
      <c r="D10" s="27">
        <v>12102.763999999999</v>
      </c>
      <c r="E10" s="42">
        <v>2648.98</v>
      </c>
      <c r="F10" s="42">
        <v>2693.5520000000001</v>
      </c>
      <c r="G10" s="42">
        <v>2650</v>
      </c>
      <c r="H10" s="54" t="s">
        <v>20</v>
      </c>
    </row>
    <row r="11" spans="1:25" s="48" customFormat="1" ht="15.75">
      <c r="A11" s="54" t="s">
        <v>132</v>
      </c>
      <c r="B11" s="28">
        <v>228.81299999999999</v>
      </c>
      <c r="C11" s="28">
        <v>235.23699999999999</v>
      </c>
      <c r="D11" s="27">
        <v>228.92099999999999</v>
      </c>
      <c r="E11" s="42">
        <v>74.254000000000005</v>
      </c>
      <c r="F11" s="42">
        <v>75.120999999999995</v>
      </c>
      <c r="G11" s="42">
        <v>73.980999999999995</v>
      </c>
      <c r="H11" s="54" t="s">
        <v>26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ht="15.75">
      <c r="A12" s="54" t="s">
        <v>88</v>
      </c>
      <c r="B12" s="28">
        <v>406.85300000000001</v>
      </c>
      <c r="C12" s="28">
        <v>414.55</v>
      </c>
      <c r="D12" s="27">
        <v>220.81650000000002</v>
      </c>
      <c r="E12" s="42">
        <v>92.162999999999997</v>
      </c>
      <c r="F12" s="42">
        <v>90.61</v>
      </c>
      <c r="G12" s="42">
        <v>1.923</v>
      </c>
      <c r="H12" s="54" t="s">
        <v>24</v>
      </c>
    </row>
    <row r="13" spans="1:25" ht="15.75">
      <c r="A13" s="54" t="s">
        <v>27</v>
      </c>
      <c r="B13" s="28">
        <v>14021.880999999999</v>
      </c>
      <c r="C13" s="28">
        <v>14388.338</v>
      </c>
      <c r="D13" s="27">
        <v>15991.852999999999</v>
      </c>
      <c r="E13" s="42">
        <v>332.00900000000001</v>
      </c>
      <c r="F13" s="42">
        <v>325.60500000000002</v>
      </c>
      <c r="G13" s="42">
        <v>469.29399999999998</v>
      </c>
      <c r="H13" s="54" t="s">
        <v>30</v>
      </c>
    </row>
    <row r="14" spans="1:25" ht="15.75" customHeight="1">
      <c r="A14" s="54" t="s">
        <v>31</v>
      </c>
      <c r="B14" s="28">
        <v>9656.4369999999999</v>
      </c>
      <c r="C14" s="27">
        <v>10023.382</v>
      </c>
      <c r="D14" s="27">
        <v>12576.527</v>
      </c>
      <c r="E14" s="42">
        <v>3959.1390000000001</v>
      </c>
      <c r="F14" s="42">
        <v>4109.5820000000003</v>
      </c>
      <c r="G14" s="42">
        <v>4163.1639999999998</v>
      </c>
      <c r="H14" s="54" t="s">
        <v>34</v>
      </c>
    </row>
    <row r="15" spans="1:25" ht="15.75" customHeight="1">
      <c r="A15" s="54" t="s">
        <v>35</v>
      </c>
      <c r="B15" s="28">
        <v>5147.5020000000004</v>
      </c>
      <c r="C15" s="28">
        <v>5223.8890000000001</v>
      </c>
      <c r="D15" s="27">
        <v>5170.585</v>
      </c>
      <c r="E15" s="42">
        <v>503.43299999999999</v>
      </c>
      <c r="F15" s="42">
        <v>485.74299999999999</v>
      </c>
      <c r="G15" s="42">
        <v>597.16800000000001</v>
      </c>
      <c r="H15" s="54" t="s">
        <v>166</v>
      </c>
    </row>
    <row r="16" spans="1:25" ht="15.75">
      <c r="A16" s="54" t="s">
        <v>76</v>
      </c>
      <c r="B16" s="29">
        <v>2733</v>
      </c>
      <c r="C16" s="29">
        <v>2818</v>
      </c>
      <c r="D16" s="27">
        <v>2884.7930000000001</v>
      </c>
      <c r="E16" s="42">
        <v>623.13199999999995</v>
      </c>
      <c r="F16" s="42">
        <v>615</v>
      </c>
      <c r="G16" s="42">
        <v>623</v>
      </c>
      <c r="H16" s="54" t="s">
        <v>41</v>
      </c>
    </row>
    <row r="17" spans="1:27" ht="15.75">
      <c r="A17" s="54" t="s">
        <v>42</v>
      </c>
      <c r="B17" s="29">
        <v>10163.017</v>
      </c>
      <c r="C17" s="29">
        <v>10468.522999999999</v>
      </c>
      <c r="D17" s="27">
        <v>10368.669</v>
      </c>
      <c r="E17" s="42">
        <v>1666.9069999999999</v>
      </c>
      <c r="F17" s="42">
        <v>1668.7729999999999</v>
      </c>
      <c r="G17" s="42">
        <v>1806</v>
      </c>
      <c r="H17" s="54" t="s">
        <v>44</v>
      </c>
    </row>
    <row r="18" spans="1:27" ht="15.75">
      <c r="A18" s="54" t="s">
        <v>45</v>
      </c>
      <c r="B18" s="29">
        <v>2200</v>
      </c>
      <c r="C18" s="27">
        <v>2100</v>
      </c>
      <c r="D18" s="27">
        <v>2651.6149999999998</v>
      </c>
      <c r="E18" s="42">
        <v>80.5</v>
      </c>
      <c r="F18" s="42">
        <v>60</v>
      </c>
      <c r="G18" s="42">
        <v>107.687</v>
      </c>
      <c r="H18" s="54" t="s">
        <v>47</v>
      </c>
      <c r="J18" s="145"/>
    </row>
    <row r="19" spans="1:27" ht="15.75">
      <c r="A19" s="54" t="s">
        <v>48</v>
      </c>
      <c r="B19" s="29">
        <v>953.9</v>
      </c>
      <c r="C19" s="27">
        <v>947.40000000000009</v>
      </c>
      <c r="D19" s="27">
        <v>955</v>
      </c>
      <c r="E19" s="42">
        <v>60.4</v>
      </c>
      <c r="F19" s="42">
        <v>61.268999999999998</v>
      </c>
      <c r="G19" s="42">
        <v>61</v>
      </c>
      <c r="H19" s="54" t="s">
        <v>50</v>
      </c>
    </row>
    <row r="20" spans="1:27" s="48" customFormat="1" ht="15.75">
      <c r="A20" s="54" t="s">
        <v>51</v>
      </c>
      <c r="B20" s="29">
        <v>2091.221</v>
      </c>
      <c r="C20" s="27">
        <v>2013.1860999999999</v>
      </c>
      <c r="D20" s="27">
        <v>2174.837</v>
      </c>
      <c r="E20" s="42">
        <v>25.544</v>
      </c>
      <c r="F20" s="42">
        <v>32.255000000000003</v>
      </c>
      <c r="G20" s="42">
        <v>25.957000000000001</v>
      </c>
      <c r="H20" s="54" t="s">
        <v>53</v>
      </c>
      <c r="I20" t="s">
        <v>168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7" ht="15.75">
      <c r="A21" s="54" t="s">
        <v>54</v>
      </c>
      <c r="B21" s="29">
        <v>2386.5070000000001</v>
      </c>
      <c r="C21" s="29">
        <v>2428.8580000000002</v>
      </c>
      <c r="D21" s="27">
        <v>2310.6750000000002</v>
      </c>
      <c r="E21" s="42">
        <v>43.244999999999997</v>
      </c>
      <c r="F21" s="42">
        <v>42.183999999999997</v>
      </c>
      <c r="G21" s="42">
        <v>44.55</v>
      </c>
      <c r="H21" s="54" t="s">
        <v>56</v>
      </c>
    </row>
    <row r="22" spans="1:27" s="48" customFormat="1" ht="15.75">
      <c r="A22" s="54" t="s">
        <v>57</v>
      </c>
      <c r="B22" s="29">
        <v>2200</v>
      </c>
      <c r="C22" s="29">
        <v>1790</v>
      </c>
      <c r="D22" s="27">
        <v>2162.998</v>
      </c>
      <c r="E22" s="42">
        <v>262.03199999999998</v>
      </c>
      <c r="F22" s="42">
        <v>257.70100000000002</v>
      </c>
      <c r="G22" s="42">
        <v>73.177000000000007</v>
      </c>
      <c r="H22" s="54" t="s">
        <v>59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7" s="48" customFormat="1" ht="15.75">
      <c r="A23" s="54" t="s">
        <v>92</v>
      </c>
      <c r="B23" s="29">
        <v>2380.46</v>
      </c>
      <c r="C23" s="29">
        <v>2422.8110000000001</v>
      </c>
      <c r="D23" s="27">
        <v>2337.08</v>
      </c>
      <c r="E23" s="42">
        <v>329.23099999999999</v>
      </c>
      <c r="F23" s="42">
        <v>324.625</v>
      </c>
      <c r="G23" s="42">
        <v>313.322</v>
      </c>
      <c r="H23" s="54" t="s">
        <v>62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1:27" s="48" customFormat="1" ht="15.75">
      <c r="A24" s="54" t="s">
        <v>93</v>
      </c>
      <c r="B24" s="29">
        <v>28866</v>
      </c>
      <c r="C24" s="27">
        <v>28920</v>
      </c>
      <c r="D24" s="27">
        <v>28458</v>
      </c>
      <c r="E24" s="42">
        <v>5629.2070000000003</v>
      </c>
      <c r="F24" s="42">
        <v>5645</v>
      </c>
      <c r="G24" s="42">
        <v>5159.0439999999999</v>
      </c>
      <c r="H24" s="54" t="s">
        <v>65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27" ht="15.75">
      <c r="A25" s="54" t="s">
        <v>66</v>
      </c>
      <c r="B25" s="29">
        <v>11914.344999999999</v>
      </c>
      <c r="C25" s="29">
        <v>12084.578</v>
      </c>
      <c r="D25" s="27">
        <v>11972</v>
      </c>
      <c r="E25" s="42">
        <v>3567</v>
      </c>
      <c r="F25" s="42">
        <v>3560</v>
      </c>
      <c r="G25" s="42">
        <v>3300</v>
      </c>
      <c r="H25" s="54" t="s">
        <v>68</v>
      </c>
    </row>
    <row r="26" spans="1:27" ht="15.75">
      <c r="A26" s="54" t="s">
        <v>69</v>
      </c>
      <c r="B26" s="29">
        <v>1196.6300000000001</v>
      </c>
      <c r="C26" s="29">
        <v>1234.2380000000001</v>
      </c>
      <c r="D26" s="27">
        <v>1254.32</v>
      </c>
      <c r="E26" s="42">
        <v>339.46199999999999</v>
      </c>
      <c r="F26" s="42">
        <v>342.68599999999998</v>
      </c>
      <c r="G26" s="42">
        <v>335.47399999999999</v>
      </c>
      <c r="H26" s="54" t="s">
        <v>72</v>
      </c>
    </row>
    <row r="27" spans="1:27" ht="16.5" thickBot="1">
      <c r="A27" s="55" t="s">
        <v>77</v>
      </c>
      <c r="B27" s="30">
        <v>6285.2</v>
      </c>
      <c r="C27" s="27">
        <v>6285</v>
      </c>
      <c r="D27" s="27">
        <v>6709.7530000000006</v>
      </c>
      <c r="E27" s="42">
        <v>1616.08</v>
      </c>
      <c r="F27" s="42">
        <v>1631.7159999999999</v>
      </c>
      <c r="G27" s="42">
        <v>1674.5719999999999</v>
      </c>
      <c r="H27" s="59" t="s">
        <v>78</v>
      </c>
    </row>
    <row r="28" spans="1:27" ht="16.5" thickBot="1">
      <c r="A28" s="56" t="s">
        <v>145</v>
      </c>
      <c r="B28" s="57">
        <v>129557.58300000001</v>
      </c>
      <c r="C28" s="57">
        <v>131016.4501</v>
      </c>
      <c r="D28" s="57">
        <f>SUM(D5:D27)</f>
        <v>135353.81450000001</v>
      </c>
      <c r="E28" s="57">
        <f>SUM(E5:E27)</f>
        <v>24494.752</v>
      </c>
      <c r="F28" s="57">
        <f t="shared" ref="F28" si="0">SUM(F5:F27)</f>
        <v>24645.725999999999</v>
      </c>
      <c r="G28" s="57">
        <f>SUM(G5:G27)</f>
        <v>24131.142999999996</v>
      </c>
      <c r="H28" s="56" t="s">
        <v>140</v>
      </c>
    </row>
    <row r="29" spans="1:27" ht="16.5" thickBot="1">
      <c r="A29" s="56" t="s">
        <v>133</v>
      </c>
      <c r="B29" s="57">
        <v>3450812.8360000001</v>
      </c>
      <c r="C29" s="57">
        <v>3490473.92</v>
      </c>
      <c r="D29" s="57">
        <v>3406992.8765000002</v>
      </c>
      <c r="E29" s="57">
        <v>1124320.2450000001</v>
      </c>
      <c r="F29" s="57">
        <v>1118141.6170000001</v>
      </c>
      <c r="G29" s="57">
        <v>879126.68299999996</v>
      </c>
      <c r="H29" s="56" t="s">
        <v>136</v>
      </c>
    </row>
    <row r="30" spans="1:27" ht="15.75">
      <c r="C30" s="49"/>
      <c r="E30" s="49"/>
      <c r="F30" s="49"/>
      <c r="G30" s="49"/>
    </row>
  </sheetData>
  <mergeCells count="7">
    <mergeCell ref="H3:H5"/>
    <mergeCell ref="B4:D4"/>
    <mergeCell ref="E3:G3"/>
    <mergeCell ref="E4:G4"/>
    <mergeCell ref="A1:D1"/>
    <mergeCell ref="A3:A5"/>
    <mergeCell ref="F1:H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3"/>
  <sheetViews>
    <sheetView rightToLeft="1" zoomScaleNormal="100" workbookViewId="0"/>
  </sheetViews>
  <sheetFormatPr defaultColWidth="9.140625" defaultRowHeight="15"/>
  <cols>
    <col min="1" max="13" width="13.140625" style="21" customWidth="1"/>
    <col min="14" max="14" width="20.85546875" style="21" customWidth="1"/>
    <col min="15" max="15" width="12" style="21" customWidth="1"/>
    <col min="16" max="16384" width="9.140625" style="21"/>
  </cols>
  <sheetData>
    <row r="1" spans="1:14" ht="15" customHeight="1">
      <c r="A1" s="51" t="s">
        <v>210</v>
      </c>
      <c r="B1" s="51"/>
      <c r="C1" s="51"/>
      <c r="D1" s="51"/>
      <c r="E1" s="51"/>
      <c r="F1" s="51"/>
      <c r="G1" s="51"/>
      <c r="H1" s="51"/>
    </row>
    <row r="2" spans="1:14"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21" t="s">
        <v>178</v>
      </c>
    </row>
    <row r="3" spans="1:14" ht="15.75" thickBot="1">
      <c r="A3" s="231" t="s">
        <v>182</v>
      </c>
      <c r="B3" s="231"/>
      <c r="C3" s="6"/>
      <c r="D3" s="6"/>
      <c r="E3" s="61"/>
      <c r="F3" s="61"/>
      <c r="G3" s="61"/>
      <c r="H3" s="61"/>
      <c r="I3" s="61"/>
      <c r="J3" s="61"/>
      <c r="K3" s="61"/>
      <c r="N3" s="21" t="s">
        <v>82</v>
      </c>
    </row>
    <row r="4" spans="1:14">
      <c r="A4" s="207" t="s">
        <v>0</v>
      </c>
      <c r="B4" s="232" t="s">
        <v>165</v>
      </c>
      <c r="C4" s="233"/>
      <c r="D4" s="234"/>
      <c r="E4" s="232" t="s">
        <v>83</v>
      </c>
      <c r="F4" s="233"/>
      <c r="G4" s="239"/>
      <c r="H4" s="243" t="s">
        <v>183</v>
      </c>
      <c r="I4" s="233"/>
      <c r="J4" s="233"/>
      <c r="K4" s="233"/>
      <c r="L4" s="233"/>
      <c r="M4" s="234"/>
      <c r="N4" s="203" t="s">
        <v>3</v>
      </c>
    </row>
    <row r="5" spans="1:14" ht="15.75" thickBot="1">
      <c r="A5" s="208"/>
      <c r="B5" s="240" t="s">
        <v>84</v>
      </c>
      <c r="C5" s="241"/>
      <c r="D5" s="242"/>
      <c r="E5" s="240" t="s">
        <v>85</v>
      </c>
      <c r="F5" s="241"/>
      <c r="G5" s="241"/>
      <c r="H5" s="236" t="s">
        <v>139</v>
      </c>
      <c r="I5" s="236"/>
      <c r="J5" s="236"/>
      <c r="K5" s="236"/>
      <c r="L5" s="236"/>
      <c r="M5" s="237"/>
      <c r="N5" s="204"/>
    </row>
    <row r="6" spans="1:14">
      <c r="A6" s="208"/>
      <c r="B6" s="240"/>
      <c r="C6" s="241"/>
      <c r="D6" s="242"/>
      <c r="E6" s="240"/>
      <c r="F6" s="241"/>
      <c r="G6" s="241"/>
      <c r="H6" s="232" t="s">
        <v>86</v>
      </c>
      <c r="I6" s="233"/>
      <c r="J6" s="234"/>
      <c r="K6" s="232" t="s">
        <v>87</v>
      </c>
      <c r="L6" s="233"/>
      <c r="M6" s="234"/>
      <c r="N6" s="204"/>
    </row>
    <row r="7" spans="1:14" ht="15.75" thickBot="1">
      <c r="A7" s="208"/>
      <c r="B7" s="235"/>
      <c r="C7" s="236"/>
      <c r="D7" s="237"/>
      <c r="E7" s="181"/>
      <c r="F7" s="182"/>
      <c r="G7" s="183"/>
      <c r="H7" s="235" t="s">
        <v>84</v>
      </c>
      <c r="I7" s="236"/>
      <c r="J7" s="237"/>
      <c r="K7" s="235" t="s">
        <v>85</v>
      </c>
      <c r="L7" s="236"/>
      <c r="M7" s="237"/>
      <c r="N7" s="204"/>
    </row>
    <row r="8" spans="1:14" ht="16.5" thickBot="1">
      <c r="A8" s="209"/>
      <c r="B8" s="77">
        <v>2018</v>
      </c>
      <c r="C8" s="77">
        <v>2019</v>
      </c>
      <c r="D8" s="77">
        <v>2020</v>
      </c>
      <c r="E8" s="77">
        <v>2018</v>
      </c>
      <c r="F8" s="77">
        <v>2019</v>
      </c>
      <c r="G8" s="77">
        <v>2020</v>
      </c>
      <c r="H8" s="77">
        <v>2018</v>
      </c>
      <c r="I8" s="77">
        <v>2019</v>
      </c>
      <c r="J8" s="77">
        <v>2020</v>
      </c>
      <c r="K8" s="158">
        <v>2018</v>
      </c>
      <c r="L8" s="158">
        <v>2019</v>
      </c>
      <c r="M8" s="158">
        <v>2020</v>
      </c>
      <c r="N8" s="238"/>
    </row>
    <row r="9" spans="1:14" ht="16.5" thickBot="1">
      <c r="A9" s="53" t="s">
        <v>5</v>
      </c>
      <c r="B9" s="69">
        <v>8934.2000000000007</v>
      </c>
      <c r="C9" s="69">
        <f>B9</f>
        <v>8934.2000000000007</v>
      </c>
      <c r="D9" s="69">
        <f>C9</f>
        <v>8934.2000000000007</v>
      </c>
      <c r="E9" s="69">
        <f>'استخدام الاراضي ج5'!X6</f>
        <v>212.55</v>
      </c>
      <c r="F9" s="69">
        <f>'استخدام الاراضي ج5'!Y6</f>
        <v>406.55200000000002</v>
      </c>
      <c r="G9" s="69">
        <f>'استخدام الاراضي ج5'!Z6</f>
        <v>378.07</v>
      </c>
      <c r="H9" s="74">
        <f>B9/'السكان ح 2'!B6</f>
        <v>0.86664079930158122</v>
      </c>
      <c r="I9" s="74">
        <f>C9/'السكان ح 2'!C6</f>
        <v>0.84764705882352953</v>
      </c>
      <c r="J9" s="74">
        <f>D9/'السكان ح 2'!D6</f>
        <v>0.82678141773089031</v>
      </c>
      <c r="K9" s="74">
        <f>E9/'السكان ح 2'!B6</f>
        <v>2.0617906683480455E-2</v>
      </c>
      <c r="L9" s="74">
        <f>F9/'السكان ح 2'!C6</f>
        <v>3.8572296015180266E-2</v>
      </c>
      <c r="M9" s="74">
        <f>G9/'السكان ح 2'!D6</f>
        <v>3.4987044234684433E-2</v>
      </c>
      <c r="N9" s="66" t="s">
        <v>8</v>
      </c>
    </row>
    <row r="10" spans="1:14" ht="16.5" thickBot="1">
      <c r="A10" s="64" t="s">
        <v>9</v>
      </c>
      <c r="B10" s="70">
        <v>8360</v>
      </c>
      <c r="C10" s="69">
        <f t="shared" ref="C10:C32" si="0">B10</f>
        <v>8360</v>
      </c>
      <c r="D10" s="69">
        <f t="shared" ref="D10:D32" si="1">C10</f>
        <v>8360</v>
      </c>
      <c r="E10" s="69">
        <f>'استخدام الاراضي ج5'!X7</f>
        <v>81.75</v>
      </c>
      <c r="F10" s="69">
        <f>'استخدام الاراضي ج5'!Y7</f>
        <v>81.75</v>
      </c>
      <c r="G10" s="69">
        <f>'استخدام الاراضي ج5'!Z7</f>
        <v>31.9</v>
      </c>
      <c r="H10" s="74">
        <f>B10/'السكان ح 2'!B7</f>
        <v>0.86803401405820535</v>
      </c>
      <c r="I10" s="74">
        <f>C10/'السكان ح 2'!C7</f>
        <v>0.85559308156790503</v>
      </c>
      <c r="J10" s="74">
        <f>D10/'السكان ح 2'!D7</f>
        <v>0.84526392354931579</v>
      </c>
      <c r="K10" s="74">
        <f>E10/'السكان ح 2'!B7</f>
        <v>8.4882512738347227E-3</v>
      </c>
      <c r="L10" s="74">
        <f>F10/'السكان ح 2'!C7</f>
        <v>8.3665950260976354E-3</v>
      </c>
      <c r="M10" s="74">
        <f>G10/'السكان ح 2'!D7</f>
        <v>3.2253491819644944E-3</v>
      </c>
      <c r="N10" s="67" t="s">
        <v>167</v>
      </c>
    </row>
    <row r="11" spans="1:14" ht="16.5" thickBot="1">
      <c r="A11" s="64" t="s">
        <v>12</v>
      </c>
      <c r="B11" s="70">
        <v>77.8</v>
      </c>
      <c r="C11" s="69">
        <f t="shared" si="0"/>
        <v>77.8</v>
      </c>
      <c r="D11" s="69">
        <f t="shared" si="1"/>
        <v>77.8</v>
      </c>
      <c r="E11" s="69">
        <f>'استخدام الاراضي ج5'!X8</f>
        <v>4.5999999999999996</v>
      </c>
      <c r="F11" s="69">
        <f>'استخدام الاراضي ج5'!Y8</f>
        <v>4.5999999999999996</v>
      </c>
      <c r="G11" s="69">
        <f>'استخدام الاراضي ج5'!Z8</f>
        <v>4.4136999999999995</v>
      </c>
      <c r="H11" s="74">
        <f>B11/'السكان ح 2'!B8</f>
        <v>4.9571853382004649E-2</v>
      </c>
      <c r="I11" s="74">
        <f>C11/'السكان ح 2'!C8</f>
        <v>4.7410115783059106E-2</v>
      </c>
      <c r="J11" s="74">
        <f>D11/'السكان ح 2'!D8</f>
        <v>5.1832111925383076E-2</v>
      </c>
      <c r="K11" s="74">
        <f>E11/'السكان ح 2'!B8</f>
        <v>2.9309836189874211E-3</v>
      </c>
      <c r="L11" s="74">
        <f>F11/'السكان ح 2'!C8</f>
        <v>2.8031687995124922E-3</v>
      </c>
      <c r="M11" s="74">
        <f>G11/'السكان ح 2'!D8</f>
        <v>2.9405063291139239E-3</v>
      </c>
      <c r="N11" s="67" t="s">
        <v>14</v>
      </c>
    </row>
    <row r="12" spans="1:14" ht="16.5" thickBot="1">
      <c r="A12" s="64" t="s">
        <v>15</v>
      </c>
      <c r="B12" s="70">
        <v>16361</v>
      </c>
      <c r="C12" s="69">
        <f t="shared" si="0"/>
        <v>16361</v>
      </c>
      <c r="D12" s="69">
        <f t="shared" si="1"/>
        <v>16361</v>
      </c>
      <c r="E12" s="69">
        <f>'استخدام الاراضي ج5'!X9</f>
        <v>4070.63</v>
      </c>
      <c r="F12" s="69">
        <f>'استخدام الاراضي ج5'!Y9</f>
        <v>4254.3680000000004</v>
      </c>
      <c r="G12" s="69">
        <f>'استخدام الاراضي ج5'!Z9</f>
        <v>4981</v>
      </c>
      <c r="H12" s="74">
        <f>B12/'السكان ح 2'!B9</f>
        <v>1.4164141632759069</v>
      </c>
      <c r="I12" s="74">
        <f>C12/'السكان ح 2'!C9</f>
        <v>1.4033729155803556</v>
      </c>
      <c r="J12" s="74">
        <f>D12/'السكان ح 2'!D9</f>
        <v>1.3998117727583848</v>
      </c>
      <c r="K12" s="74">
        <f>E12/'السكان ح 2'!B9</f>
        <v>0.35240498658124841</v>
      </c>
      <c r="L12" s="74">
        <f>F12/'السكان ح 2'!C9</f>
        <v>0.36492053200365304</v>
      </c>
      <c r="M12" s="74">
        <f>G12/'السكان ح 2'!D9</f>
        <v>0.42616358658453113</v>
      </c>
      <c r="N12" s="67" t="s">
        <v>17</v>
      </c>
    </row>
    <row r="13" spans="1:14" ht="16.5" thickBot="1">
      <c r="A13" s="64" t="s">
        <v>18</v>
      </c>
      <c r="B13" s="70">
        <v>238174.1</v>
      </c>
      <c r="C13" s="69">
        <f t="shared" si="0"/>
        <v>238174.1</v>
      </c>
      <c r="D13" s="69">
        <f t="shared" si="1"/>
        <v>238174.1</v>
      </c>
      <c r="E13" s="69">
        <f>'استخدام الاراضي ج5'!X10</f>
        <v>5522.4129999999996</v>
      </c>
      <c r="F13" s="69">
        <f>'استخدام الاراضي ج5'!Y10</f>
        <v>5724.7809999999999</v>
      </c>
      <c r="G13" s="69">
        <f>'استخدام الاراضي ج5'!Z10</f>
        <v>7240.49</v>
      </c>
      <c r="H13" s="74">
        <f>B13/'السكان ح 2'!B10</f>
        <v>5.5909413145539908</v>
      </c>
      <c r="I13" s="74">
        <f>C13/'السكان ح 2'!C10</f>
        <v>5.5389325581395354</v>
      </c>
      <c r="J13" s="74">
        <f>D13/'السكان ح 2'!D10</f>
        <v>5.3824655367231644</v>
      </c>
      <c r="K13" s="74">
        <f>E13/'السكان ح 2'!B10</f>
        <v>0.12963410798122066</v>
      </c>
      <c r="L13" s="74">
        <f>F13/'السكان ح 2'!C10</f>
        <v>0.13313444186046511</v>
      </c>
      <c r="M13" s="74">
        <f>G13/'السكان ح 2'!D10</f>
        <v>0.16362689265536723</v>
      </c>
      <c r="N13" s="67" t="s">
        <v>20</v>
      </c>
    </row>
    <row r="14" spans="1:14" ht="16.5" thickBot="1">
      <c r="A14" s="64" t="s">
        <v>132</v>
      </c>
      <c r="B14" s="70">
        <v>223.5</v>
      </c>
      <c r="C14" s="69">
        <f t="shared" si="0"/>
        <v>223.5</v>
      </c>
      <c r="D14" s="69">
        <f t="shared" si="1"/>
        <v>223.5</v>
      </c>
      <c r="E14" s="69">
        <f>'استخدام الاراضي ج5'!X11</f>
        <v>112</v>
      </c>
      <c r="F14" s="69">
        <f>'استخدام الاراضي ج5'!Y11</f>
        <v>112</v>
      </c>
      <c r="G14" s="69">
        <f>'استخدام الاراضي ج5'!Z11</f>
        <v>58.195</v>
      </c>
      <c r="H14" s="74">
        <f>B14/'السكان ح 2'!B11</f>
        <v>0.26852588301162289</v>
      </c>
      <c r="I14" s="74">
        <f>C14/'السكان ح 2'!C11</f>
        <v>0.26263219741480609</v>
      </c>
      <c r="J14" s="74">
        <f>D14/'السكان ح 2'!D11</f>
        <v>0.25701442385645829</v>
      </c>
      <c r="K14" s="74">
        <f>E14/'السكان ح 2'!B11</f>
        <v>0.13456330602819583</v>
      </c>
      <c r="L14" s="74">
        <f>F14/'السكان ح 2'!C11</f>
        <v>0.13160987074030553</v>
      </c>
      <c r="M14" s="74">
        <f>G14/'السكان ح 2'!D11</f>
        <v>6.692149618043218E-2</v>
      </c>
      <c r="N14" s="67" t="s">
        <v>26</v>
      </c>
    </row>
    <row r="15" spans="1:14" ht="16.5" thickBot="1">
      <c r="A15" s="64" t="s">
        <v>88</v>
      </c>
      <c r="B15" s="70">
        <v>2320</v>
      </c>
      <c r="C15" s="69">
        <f t="shared" si="0"/>
        <v>2320</v>
      </c>
      <c r="D15" s="69">
        <f t="shared" si="1"/>
        <v>2320</v>
      </c>
      <c r="E15" s="69">
        <f>'استخدام الاراضي ج5'!X12</f>
        <v>1.3680000000000001</v>
      </c>
      <c r="F15" s="69">
        <f>'استخدام الاراضي ج5'!Y12</f>
        <v>1.3680000000000001</v>
      </c>
      <c r="G15" s="69">
        <f>'استخدام الاراضي ج5'!Z12</f>
        <v>1.7670999999999999</v>
      </c>
      <c r="H15" s="74">
        <f>B15/'السكان ح 2'!B12</f>
        <v>2.4193884787052102</v>
      </c>
      <c r="I15" s="74">
        <f>C15/'السكان ح 2'!C12</f>
        <v>2.3819301848049284</v>
      </c>
      <c r="J15" s="74">
        <f>D15/'السكان ح 2'!D12</f>
        <v>2.3481781376518218</v>
      </c>
      <c r="K15" s="74">
        <f>E15/'السكان ح 2'!B12</f>
        <v>1.4266049305468654E-3</v>
      </c>
      <c r="L15" s="74">
        <f>F15/'السكان ح 2'!C12</f>
        <v>1.404517453798768E-3</v>
      </c>
      <c r="M15" s="74">
        <f>G15/'السكان ح 2'!D12</f>
        <v>1.7885627530364371E-3</v>
      </c>
      <c r="N15" s="67" t="s">
        <v>94</v>
      </c>
    </row>
    <row r="16" spans="1:14" ht="16.5" thickBot="1">
      <c r="A16" s="64" t="s">
        <v>27</v>
      </c>
      <c r="B16" s="70">
        <v>215000</v>
      </c>
      <c r="C16" s="69">
        <f t="shared" si="0"/>
        <v>215000</v>
      </c>
      <c r="D16" s="69">
        <f t="shared" si="1"/>
        <v>215000</v>
      </c>
      <c r="E16" s="69">
        <f>'استخدام الاراضي ج5'!X13</f>
        <v>3595</v>
      </c>
      <c r="F16" s="69">
        <f>'استخدام الاراضي ج5'!Y13</f>
        <v>3598</v>
      </c>
      <c r="G16" s="69">
        <f>'استخدام الاراضي ج5'!Z13</f>
        <v>2474.3000000000002</v>
      </c>
      <c r="H16" s="74">
        <f>B16/'السكان ح 2'!B13</f>
        <v>6.3798319920206401</v>
      </c>
      <c r="I16" s="74">
        <f>C16/'السكان ح 2'!C13</f>
        <v>6.2738918556129448</v>
      </c>
      <c r="J16" s="74">
        <f>D16/'السكان ح 2'!D13</f>
        <v>6.1756993354746443</v>
      </c>
      <c r="K16" s="74">
        <f>E16/'السكان ح 2'!B13</f>
        <v>0.10667672563401955</v>
      </c>
      <c r="L16" s="74">
        <f>F16/'السكان ح 2'!C13</f>
        <v>0.10499285068137383</v>
      </c>
      <c r="M16" s="74">
        <f>G16/'السكان ح 2'!D13</f>
        <v>7.1072245887278673E-2</v>
      </c>
      <c r="N16" s="67" t="s">
        <v>30</v>
      </c>
    </row>
    <row r="17" spans="1:17" ht="16.5" thickBot="1">
      <c r="A17" s="64" t="s">
        <v>31</v>
      </c>
      <c r="B17" s="70">
        <v>188606.8</v>
      </c>
      <c r="C17" s="69">
        <f t="shared" si="0"/>
        <v>188606.8</v>
      </c>
      <c r="D17" s="69">
        <f t="shared" si="1"/>
        <v>188606.8</v>
      </c>
      <c r="E17" s="69">
        <f>'استخدام الاراضي ج5'!X14</f>
        <v>19823.16</v>
      </c>
      <c r="F17" s="69">
        <f>'استخدام الاراضي ج5'!Y14</f>
        <v>27033</v>
      </c>
      <c r="G17" s="69">
        <f>'استخدام الاراضي ج5'!Z14</f>
        <v>30858.34</v>
      </c>
      <c r="H17" s="74">
        <f>B17/'السكان ح 2'!B14</f>
        <v>4.4922946823819219</v>
      </c>
      <c r="I17" s="74">
        <f>C17/'السكان ح 2'!C14</f>
        <v>4.3278369261919067</v>
      </c>
      <c r="J17" s="74">
        <f>D17/'السكان ح 2'!D14</f>
        <v>4.3012538866106285</v>
      </c>
      <c r="K17" s="74">
        <f>E17/'السكان ح 2'!B14</f>
        <v>0.47215411244984812</v>
      </c>
      <c r="L17" s="74">
        <f>F17/'السكان ح 2'!C14</f>
        <v>0.62030857649748483</v>
      </c>
      <c r="M17" s="74">
        <f>G17/'السكان ح 2'!D14</f>
        <v>0.7037368475545539</v>
      </c>
      <c r="N17" s="67" t="s">
        <v>34</v>
      </c>
    </row>
    <row r="18" spans="1:17" ht="16.5" thickBot="1">
      <c r="A18" s="64" t="s">
        <v>35</v>
      </c>
      <c r="B18" s="70">
        <v>18517.971000000001</v>
      </c>
      <c r="C18" s="69">
        <f t="shared" si="0"/>
        <v>18517.971000000001</v>
      </c>
      <c r="D18" s="69">
        <f t="shared" si="1"/>
        <v>18517.971000000001</v>
      </c>
      <c r="E18" s="69">
        <f>'استخدام الاراضي ج5'!X15</f>
        <v>5728.3220000000001</v>
      </c>
      <c r="F18" s="69">
        <f>'استخدام الاراضي ج5'!Y15</f>
        <v>5733</v>
      </c>
      <c r="G18" s="69">
        <f>'استخدام الاراضي ج5'!Z15</f>
        <v>4284.5529999999999</v>
      </c>
      <c r="H18" s="74">
        <f>B18/'السكان ح 2'!B15</f>
        <v>1.0953307122565026</v>
      </c>
      <c r="I18" s="74">
        <f>C18/'السكان ح 2'!C15</f>
        <v>1.0848254833040423</v>
      </c>
      <c r="J18" s="74">
        <f>D18/'السكان ح 2'!D15</f>
        <v>1.0581299857411077</v>
      </c>
      <c r="K18" s="74">
        <f>E18/'السكان ح 2'!B15</f>
        <v>0.33882799666845753</v>
      </c>
      <c r="L18" s="74">
        <f>F18/'السكان ح 2'!C15</f>
        <v>0.33585237258347977</v>
      </c>
      <c r="M18" s="74">
        <f>G18/'السكان ح 2'!D15</f>
        <v>0.2448223946779601</v>
      </c>
      <c r="N18" s="67" t="s">
        <v>166</v>
      </c>
    </row>
    <row r="19" spans="1:17" ht="16.5" thickBot="1">
      <c r="A19" s="64" t="s">
        <v>76</v>
      </c>
      <c r="B19" s="70">
        <v>63766</v>
      </c>
      <c r="C19" s="69">
        <f t="shared" si="0"/>
        <v>63766</v>
      </c>
      <c r="D19" s="69">
        <f t="shared" si="1"/>
        <v>63766</v>
      </c>
      <c r="E19" s="69">
        <f>'استخدام الاراضي ج5'!X16</f>
        <v>1125</v>
      </c>
      <c r="F19" s="69">
        <f>'استخدام الاراضي ج5'!Y16</f>
        <v>1125</v>
      </c>
      <c r="G19" s="69">
        <f>'استخدام الاراضي ج5'!Z16</f>
        <v>996.88760000000002</v>
      </c>
      <c r="H19" s="74">
        <f>B19/'السكان ح 2'!B16</f>
        <v>4.2487570423384513</v>
      </c>
      <c r="I19" s="74">
        <f>C19/'السكان ح 2'!C16</f>
        <v>4.1291199896393191</v>
      </c>
      <c r="J19" s="74">
        <f>D19/'السكان ح 2'!D16</f>
        <v>4.0121505884709849</v>
      </c>
      <c r="K19" s="74">
        <f>E19/'السكان ح 2'!B16</f>
        <v>7.4959252150530967E-2</v>
      </c>
      <c r="L19" s="74">
        <f>F19/'السكان ح 2'!C16</f>
        <v>7.2848539791491293E-2</v>
      </c>
      <c r="M19" s="74">
        <f>G19/'السكان ح 2'!D16</f>
        <v>6.2724071934564307E-2</v>
      </c>
      <c r="N19" s="67" t="s">
        <v>103</v>
      </c>
    </row>
    <row r="20" spans="1:17" ht="16.5" thickBot="1">
      <c r="A20" s="64" t="s">
        <v>42</v>
      </c>
      <c r="B20" s="70">
        <v>43707.199999999997</v>
      </c>
      <c r="C20" s="69">
        <f t="shared" si="0"/>
        <v>43707.199999999997</v>
      </c>
      <c r="D20" s="69">
        <f t="shared" si="1"/>
        <v>43707.199999999997</v>
      </c>
      <c r="E20" s="69">
        <f>'استخدام الاراضي ج5'!X17</f>
        <v>1567</v>
      </c>
      <c r="F20" s="69">
        <f>'استخدام الاراضي ج5'!Y17</f>
        <v>1567</v>
      </c>
      <c r="G20" s="69">
        <f>'استخدام الاراضي ج5'!Z17</f>
        <v>1233</v>
      </c>
      <c r="H20" s="74">
        <f>B20/'السكان ح 2'!B17</f>
        <v>1.146443018577711</v>
      </c>
      <c r="I20" s="74">
        <f>C20/'السكان ح 2'!C17</f>
        <v>1.1170347077326959</v>
      </c>
      <c r="J20" s="74">
        <f>D20/'السكان ح 2'!D17</f>
        <v>1.0866357786425618</v>
      </c>
      <c r="K20" s="74">
        <f>E20/'السكان ح 2'!B17</f>
        <v>4.110252338542101E-2</v>
      </c>
      <c r="L20" s="74">
        <f>F20/'السكان ح 2'!C17</f>
        <v>4.0048170256093613E-2</v>
      </c>
      <c r="M20" s="74">
        <f>G20/'السكان ح 2'!D17</f>
        <v>3.0654489765216689E-2</v>
      </c>
      <c r="N20" s="67" t="s">
        <v>44</v>
      </c>
    </row>
    <row r="21" spans="1:17" ht="16.5" thickBot="1">
      <c r="A21" s="64" t="s">
        <v>45</v>
      </c>
      <c r="B21" s="70">
        <v>30950</v>
      </c>
      <c r="C21" s="69">
        <f t="shared" si="0"/>
        <v>30950</v>
      </c>
      <c r="D21" s="69">
        <f t="shared" si="1"/>
        <v>30950</v>
      </c>
      <c r="E21" s="69">
        <f>'استخدام الاراضي ج5'!X18</f>
        <v>108.99</v>
      </c>
      <c r="F21" s="69">
        <f>'استخدام الاراضي ج5'!Y18</f>
        <v>110.173</v>
      </c>
      <c r="G21" s="69">
        <f>'استخدام الاراضي ج5'!Z18</f>
        <v>108.02099999999999</v>
      </c>
      <c r="H21" s="74">
        <f>B21/'السكان ح 2'!B18</f>
        <v>6.7282608695652177</v>
      </c>
      <c r="I21" s="74">
        <f>C21/'السكان ح 2'!C18</f>
        <v>6.7282608695652177</v>
      </c>
      <c r="J21" s="74">
        <f>D21/'السكان ح 2'!D18</f>
        <v>6.0607532253194183</v>
      </c>
      <c r="K21" s="74">
        <f>E21/'السكان ح 2'!B18</f>
        <v>2.3693478260869563E-2</v>
      </c>
      <c r="L21" s="74">
        <f>F21/'السكان ح 2'!C18</f>
        <v>2.3950652173913043E-2</v>
      </c>
      <c r="M21" s="74">
        <f>G21/'السكان ح 2'!D18</f>
        <v>2.115310578844035E-2</v>
      </c>
      <c r="N21" s="67" t="s">
        <v>47</v>
      </c>
    </row>
    <row r="22" spans="1:17" ht="16.5" thickBot="1">
      <c r="A22" s="64" t="s">
        <v>48</v>
      </c>
      <c r="B22" s="70">
        <v>620.70000000000005</v>
      </c>
      <c r="C22" s="69">
        <f t="shared" si="0"/>
        <v>620.70000000000005</v>
      </c>
      <c r="D22" s="69">
        <f t="shared" si="1"/>
        <v>620.70000000000005</v>
      </c>
      <c r="E22" s="69">
        <f>'استخدام الاراضي ج5'!X19</f>
        <v>160</v>
      </c>
      <c r="F22" s="69">
        <f>'استخدام الاراضي ج5'!Y19</f>
        <v>160</v>
      </c>
      <c r="G22" s="69">
        <f>'استخدام الاراضي ج5'!Z19</f>
        <v>148.1</v>
      </c>
      <c r="H22" s="74">
        <f>B22/'السكان ح 2'!B19</f>
        <v>0.12787357594633555</v>
      </c>
      <c r="I22" s="74">
        <f>C22/'السكان ح 2'!C19</f>
        <v>0.1246135314193937</v>
      </c>
      <c r="J22" s="74">
        <f>D22/'السكان ح 2'!D19</f>
        <v>0.12167214815343355</v>
      </c>
      <c r="K22" s="74">
        <f>E22/'السكان ح 2'!B19</f>
        <v>3.2962416870329768E-2</v>
      </c>
      <c r="L22" s="74">
        <f>F22/'السكان ح 2'!C19</f>
        <v>3.212206384260189E-2</v>
      </c>
      <c r="M22" s="74">
        <f>G22/'السكان ح 2'!D19</f>
        <v>2.9031166653010324E-2</v>
      </c>
      <c r="N22" s="67" t="s">
        <v>50</v>
      </c>
    </row>
    <row r="23" spans="1:17" ht="16.5" thickBot="1">
      <c r="A23" s="64" t="s">
        <v>51</v>
      </c>
      <c r="B23" s="70">
        <v>1158.5999999999999</v>
      </c>
      <c r="C23" s="69">
        <f t="shared" si="0"/>
        <v>1158.5999999999999</v>
      </c>
      <c r="D23" s="69">
        <f t="shared" si="1"/>
        <v>1158.5999999999999</v>
      </c>
      <c r="E23" s="69">
        <f>'استخدام الاراضي ج5'!X20</f>
        <v>17</v>
      </c>
      <c r="F23" s="69">
        <f>'استخدام الاراضي ج5'!Y20</f>
        <v>17</v>
      </c>
      <c r="G23" s="69">
        <f>'استخدام الاراضي ج5'!Z20</f>
        <v>6.8</v>
      </c>
      <c r="H23" s="74">
        <f>B23/'السكان ح 2'!B20</f>
        <v>0.42614623811739433</v>
      </c>
      <c r="I23" s="74">
        <f>C23/'السكان ح 2'!C20</f>
        <v>0.41973075065725574</v>
      </c>
      <c r="J23" s="74">
        <f>D23/'السكان ح 2'!D20</f>
        <v>0.41437768240343342</v>
      </c>
      <c r="K23" s="74">
        <f>E23/'السكان ح 2'!B20</f>
        <v>6.2527930674915449E-3</v>
      </c>
      <c r="L23" s="74">
        <f>F23/'السكان ح 2'!C20</f>
        <v>6.1586593830255032E-3</v>
      </c>
      <c r="M23" s="74">
        <f>G23/'السكان ح 2'!D20</f>
        <v>2.4320457796852646E-3</v>
      </c>
      <c r="N23" s="67" t="s">
        <v>53</v>
      </c>
    </row>
    <row r="24" spans="1:17" ht="16.5" thickBot="1">
      <c r="A24" s="64" t="s">
        <v>54</v>
      </c>
      <c r="B24" s="70">
        <v>1781.8</v>
      </c>
      <c r="C24" s="69">
        <f t="shared" si="0"/>
        <v>1781.8</v>
      </c>
      <c r="D24" s="69">
        <f t="shared" si="1"/>
        <v>1781.8</v>
      </c>
      <c r="E24" s="69">
        <f>'استخدام الاراضي ج5'!X21</f>
        <v>14</v>
      </c>
      <c r="F24" s="69">
        <f>'استخدام الاراضي ج5'!Y21</f>
        <v>14</v>
      </c>
      <c r="G24" s="69">
        <f>'استخدام الاراضي ج5'!Z21</f>
        <v>0.99339999999999995</v>
      </c>
      <c r="H24" s="74">
        <f>B24/'السكان ح 2'!B21</f>
        <v>0.42153624861601352</v>
      </c>
      <c r="I24" s="74">
        <f>C24/'السكان ح 2'!C21</f>
        <v>0.42353220822438792</v>
      </c>
      <c r="J24" s="74">
        <f>D24/'السكان ح 2'!D21</f>
        <v>0.41722757916915559</v>
      </c>
      <c r="K24" s="74">
        <f>E24/'السكان ح 2'!B21</f>
        <v>3.3121043218229821E-3</v>
      </c>
      <c r="L24" s="74">
        <f>F24/'السكان ح 2'!C21</f>
        <v>3.3277870216306157E-3</v>
      </c>
      <c r="M24" s="74">
        <f>G24/'السكان ح 2'!D21</f>
        <v>2.3261526386050013E-4</v>
      </c>
      <c r="N24" s="67" t="s">
        <v>56</v>
      </c>
    </row>
    <row r="25" spans="1:17" ht="16.5" thickBot="1">
      <c r="A25" s="64" t="s">
        <v>57</v>
      </c>
      <c r="B25" s="70">
        <v>1050</v>
      </c>
      <c r="C25" s="69">
        <f t="shared" si="0"/>
        <v>1050</v>
      </c>
      <c r="D25" s="69">
        <f t="shared" si="1"/>
        <v>1050</v>
      </c>
      <c r="E25" s="69">
        <f>'استخدام الاراضي ج5'!X22</f>
        <v>258</v>
      </c>
      <c r="F25" s="69">
        <f>'استخدام الاراضي ج5'!Y22</f>
        <v>258</v>
      </c>
      <c r="G25" s="69">
        <f>'استخدام الاراضي ج5'!Z22</f>
        <v>9.3000000000000007</v>
      </c>
      <c r="H25" s="74">
        <f>B25/'السكان ح 2'!B22</f>
        <v>0.21875</v>
      </c>
      <c r="I25" s="74">
        <f>C25/'السكان ح 2'!C22</f>
        <v>0.21875</v>
      </c>
      <c r="J25" s="74">
        <f>D25/'السكان ح 2'!D22</f>
        <v>0.15383612350550038</v>
      </c>
      <c r="K25" s="74">
        <f>E25/'السكان ح 2'!B22</f>
        <v>5.3749999999999999E-2</v>
      </c>
      <c r="L25" s="74">
        <f>F25/'السكان ح 2'!C22</f>
        <v>5.3749999999999999E-2</v>
      </c>
      <c r="M25" s="74">
        <f>G25/'السكان ح 2'!D22</f>
        <v>1.3625485224772892E-3</v>
      </c>
      <c r="N25" s="67" t="s">
        <v>59</v>
      </c>
    </row>
    <row r="26" spans="1:17" ht="16.5" thickBot="1">
      <c r="A26" s="64" t="s">
        <v>92</v>
      </c>
      <c r="B26" s="70">
        <v>175954</v>
      </c>
      <c r="C26" s="69">
        <f t="shared" si="0"/>
        <v>175954</v>
      </c>
      <c r="D26" s="69">
        <f t="shared" si="1"/>
        <v>175954</v>
      </c>
      <c r="E26" s="69">
        <f>'استخدام الاراضي ج5'!X23</f>
        <v>2050</v>
      </c>
      <c r="F26" s="69">
        <f>'استخدام الاراضي ج5'!Y23</f>
        <v>2050</v>
      </c>
      <c r="G26" s="69">
        <f>'استخدام الاراضي ج5'!Z23</f>
        <v>343.58000000000004</v>
      </c>
      <c r="H26" s="74">
        <f>B26/'السكان ح 2'!B23</f>
        <v>26.34607094605774</v>
      </c>
      <c r="I26" s="74">
        <f>C26/'السكان ح 2'!C23</f>
        <v>25.963405636712409</v>
      </c>
      <c r="J26" s="74">
        <f>D26/'السكان ح 2'!D23</f>
        <v>25.607120174779357</v>
      </c>
      <c r="K26" s="74">
        <f>E26/'السكان ح 2'!B23</f>
        <v>0.30695207519816753</v>
      </c>
      <c r="L26" s="74">
        <f>F26/'السكان ح 2'!C23</f>
        <v>0.30249372878854952</v>
      </c>
      <c r="M26" s="74">
        <f>G26/'السكان ح 2'!D23</f>
        <v>5.0002241208785776E-2</v>
      </c>
      <c r="N26" s="67" t="s">
        <v>62</v>
      </c>
    </row>
    <row r="27" spans="1:17" ht="16.5" thickBot="1">
      <c r="A27" s="64" t="s">
        <v>93</v>
      </c>
      <c r="B27" s="70">
        <v>100200</v>
      </c>
      <c r="C27" s="69">
        <f t="shared" si="0"/>
        <v>100200</v>
      </c>
      <c r="D27" s="69">
        <f t="shared" si="1"/>
        <v>100200</v>
      </c>
      <c r="E27" s="69">
        <f>'استخدام الاراضي ج5'!X24</f>
        <v>3862</v>
      </c>
      <c r="F27" s="69">
        <f>'استخدام الاراضي ج5'!Y24</f>
        <v>3862</v>
      </c>
      <c r="G27" s="69">
        <f>'استخدام الاراضي ج5'!Z24</f>
        <v>3950</v>
      </c>
      <c r="H27" s="74">
        <f>B27/'السكان ح 2'!B24</f>
        <v>1.0213963160416306</v>
      </c>
      <c r="I27" s="74">
        <f>C27/'السكان ح 2'!C24</f>
        <v>1.0013691374434106</v>
      </c>
      <c r="J27" s="74">
        <f>D27/'السكان ح 2'!D24</f>
        <v>0.98622047244094491</v>
      </c>
      <c r="K27" s="74">
        <f>E27/'السكان ح 2'!B24</f>
        <v>3.9367590544438898E-2</v>
      </c>
      <c r="L27" s="74">
        <f>F27/'السكان ح 2'!C24</f>
        <v>3.8595684718627267E-2</v>
      </c>
      <c r="M27" s="74">
        <f>G27/'السكان ح 2'!D24</f>
        <v>3.8877952755905512E-2</v>
      </c>
      <c r="N27" s="67" t="s">
        <v>65</v>
      </c>
    </row>
    <row r="28" spans="1:17" ht="16.5" thickBot="1">
      <c r="A28" s="64" t="s">
        <v>66</v>
      </c>
      <c r="B28" s="70">
        <v>71085</v>
      </c>
      <c r="C28" s="69">
        <f t="shared" si="0"/>
        <v>71085</v>
      </c>
      <c r="D28" s="69">
        <f t="shared" si="1"/>
        <v>71085</v>
      </c>
      <c r="E28" s="69">
        <f>'استخدام الاراضي ج5'!X25</f>
        <v>9525.8071999999993</v>
      </c>
      <c r="F28" s="69">
        <f>'استخدام الاراضي ج5'!Y25</f>
        <v>6657</v>
      </c>
      <c r="G28" s="69">
        <f>'استخدام الاراضي ج5'!Z25</f>
        <v>7500</v>
      </c>
      <c r="H28" s="74">
        <f>B28/'السكان ح 2'!B25</f>
        <v>1.9729864200470186</v>
      </c>
      <c r="I28" s="74">
        <f>C28/'السكان ح 2'!C25</f>
        <v>1.9490293924106163</v>
      </c>
      <c r="J28" s="74">
        <f>D28/'السكان ح 2'!D25</f>
        <v>1.9258716204793427</v>
      </c>
      <c r="K28" s="74">
        <f>E28/'السكان ح 2'!B25</f>
        <v>0.26439175980285734</v>
      </c>
      <c r="L28" s="74">
        <f>F28/'السكان ح 2'!C25</f>
        <v>0.18252357973239747</v>
      </c>
      <c r="M28" s="74">
        <f>G28/'السكان ح 2'!D25</f>
        <v>0.2031938827262442</v>
      </c>
      <c r="N28" s="67" t="s">
        <v>68</v>
      </c>
      <c r="P28" s="62"/>
      <c r="Q28" s="63"/>
    </row>
    <row r="29" spans="1:17" ht="16.5" thickBot="1">
      <c r="A29" s="64" t="s">
        <v>69</v>
      </c>
      <c r="B29" s="70">
        <v>103070</v>
      </c>
      <c r="C29" s="69">
        <f t="shared" si="0"/>
        <v>103070</v>
      </c>
      <c r="D29" s="69">
        <f t="shared" si="1"/>
        <v>103070</v>
      </c>
      <c r="E29" s="69">
        <f>'استخدام الاراضي ج5'!X26</f>
        <v>411</v>
      </c>
      <c r="F29" s="69">
        <f>'استخدام الاراضي ج5'!Y26</f>
        <v>411</v>
      </c>
      <c r="G29" s="69">
        <f>'استخدام الاراضي ج5'!Z26</f>
        <v>353.41469999999998</v>
      </c>
      <c r="H29" s="74">
        <f>B29/'السكان ح 2'!B26</f>
        <v>23.407343415273793</v>
      </c>
      <c r="I29" s="74">
        <f>C29/'السكان ح 2'!C26</f>
        <v>22.772867874502872</v>
      </c>
      <c r="J29" s="74">
        <f>D29/'السكان ح 2'!D26</f>
        <v>22.167221761256418</v>
      </c>
      <c r="K29" s="74">
        <f>E29/'السكان ح 2'!B26</f>
        <v>9.3338683842801293E-2</v>
      </c>
      <c r="L29" s="74">
        <f>F29/'السكان ح 2'!C26</f>
        <v>9.0808661069376934E-2</v>
      </c>
      <c r="M29" s="74">
        <f>G29/'السكان ح 2'!D26</f>
        <v>7.6008751611408826E-2</v>
      </c>
      <c r="N29" s="67" t="s">
        <v>72</v>
      </c>
    </row>
    <row r="30" spans="1:17" ht="16.5" thickBot="1">
      <c r="A30" s="65" t="s">
        <v>77</v>
      </c>
      <c r="B30" s="71">
        <v>52800</v>
      </c>
      <c r="C30" s="69">
        <f t="shared" si="0"/>
        <v>52800</v>
      </c>
      <c r="D30" s="69">
        <f t="shared" si="1"/>
        <v>52800</v>
      </c>
      <c r="E30" s="69">
        <f>'استخدام الاراضي ج5'!X27</f>
        <v>1064.8119999999999</v>
      </c>
      <c r="F30" s="69">
        <f>'استخدام الاراضي ج5'!Y27</f>
        <v>1124.4860000000001</v>
      </c>
      <c r="G30" s="69">
        <f>'استخدام الاراضي ج5'!Z27</f>
        <v>622</v>
      </c>
      <c r="H30" s="74">
        <f>B30/'السكان ح 2'!B27</f>
        <v>1.852716933941553</v>
      </c>
      <c r="I30" s="74">
        <f>C30/'السكان ح 2'!C27</f>
        <v>1.7677293376043637</v>
      </c>
      <c r="J30" s="74">
        <f>D30/'السكان ح 2'!D27</f>
        <v>1.770269688517025</v>
      </c>
      <c r="K30" s="74">
        <f>E30/'السكان ح 2'!B27</f>
        <v>3.7363545906518421E-2</v>
      </c>
      <c r="L30" s="74">
        <f>F30/'السكان ح 2'!C27</f>
        <v>3.7647479013738272E-2</v>
      </c>
      <c r="M30" s="74">
        <f>G30/'السكان ح 2'!D27</f>
        <v>2.085431337609071E-2</v>
      </c>
      <c r="N30" s="68" t="s">
        <v>78</v>
      </c>
    </row>
    <row r="31" spans="1:17" ht="16.5" thickBot="1">
      <c r="A31" s="56" t="s">
        <v>145</v>
      </c>
      <c r="B31" s="72">
        <f>SUM(B9:B30)</f>
        <v>1342718.6709999999</v>
      </c>
      <c r="C31" s="72">
        <f t="shared" si="0"/>
        <v>1342718.6709999999</v>
      </c>
      <c r="D31" s="72">
        <f t="shared" si="1"/>
        <v>1342718.6709999999</v>
      </c>
      <c r="E31" s="75">
        <f>'استخدام الاراضي ج5'!X28</f>
        <v>59315.40219999999</v>
      </c>
      <c r="F31" s="75">
        <f>'استخدام الاراضي ج5'!Y28</f>
        <v>64305.078000000001</v>
      </c>
      <c r="G31" s="75">
        <f>'استخدام الاراضي ج5'!Z28</f>
        <v>65585.125500000009</v>
      </c>
      <c r="H31" s="75">
        <f>B31/'السكان ح 2'!B28</f>
        <v>3.2115914355196709</v>
      </c>
      <c r="I31" s="75">
        <f>C31/'السكان ح 2'!C28</f>
        <v>3.144685214770945</v>
      </c>
      <c r="J31" s="75">
        <f>D31/'السكان ح 2'!D28</f>
        <v>3.063818728211539</v>
      </c>
      <c r="K31" s="75">
        <f>E31/'السكان ح 2'!B28</f>
        <v>0.14187397689052067</v>
      </c>
      <c r="L31" s="75">
        <f>F31/'السكان ح 2'!C28</f>
        <v>0.15060431674096561</v>
      </c>
      <c r="M31" s="75">
        <f>G31/'السكان ح 2'!D28</f>
        <v>0.14965229883140893</v>
      </c>
      <c r="N31" s="76" t="s">
        <v>140</v>
      </c>
    </row>
    <row r="32" spans="1:17" ht="16.5" thickBot="1">
      <c r="A32" s="56" t="s">
        <v>133</v>
      </c>
      <c r="B32" s="73">
        <v>14894000</v>
      </c>
      <c r="C32" s="73">
        <f t="shared" si="0"/>
        <v>14894000</v>
      </c>
      <c r="D32" s="73">
        <f t="shared" si="1"/>
        <v>14894000</v>
      </c>
      <c r="E32" s="75">
        <f>'استخدام الاراضي ج5'!X29</f>
        <v>4750459.2597000003</v>
      </c>
      <c r="F32" s="75">
        <f>'استخدام الاراضي ج5'!Y29</f>
        <v>4752110.7105999999</v>
      </c>
      <c r="G32" s="75">
        <f>'استخدام الاراضي ج5'!Z29</f>
        <v>176011.7703</v>
      </c>
      <c r="H32" s="75">
        <f>B32/'السكان ح 2'!B29</f>
        <v>1.9618160391479078</v>
      </c>
      <c r="I32" s="75">
        <f>C32/'السكان ح 2'!C29</f>
        <v>1.930908354959036</v>
      </c>
      <c r="J32" s="75">
        <f>D32/'السكان ح 2'!D29</f>
        <v>1.9107613292797809</v>
      </c>
      <c r="K32" s="75">
        <f>E32/'السكان ح 2'!B29</f>
        <v>0.62572359131181388</v>
      </c>
      <c r="L32" s="75">
        <f>F32/'السكان ح 2'!C29</f>
        <v>0.61607964783052649</v>
      </c>
      <c r="M32" s="75">
        <f>G32/'السكان ح 2'!D29</f>
        <v>2.2580669006802435E-2</v>
      </c>
      <c r="N32" s="76" t="s">
        <v>136</v>
      </c>
    </row>
    <row r="33" spans="1:14">
      <c r="A33" s="31" t="s">
        <v>90</v>
      </c>
      <c r="B33" s="61"/>
      <c r="E33" s="61"/>
      <c r="F33" s="61"/>
      <c r="G33" s="61"/>
      <c r="H33" s="61"/>
      <c r="I33" s="61"/>
      <c r="J33" s="61"/>
      <c r="K33" s="61"/>
      <c r="L33" s="61"/>
      <c r="M33" s="61"/>
      <c r="N33" s="32" t="s">
        <v>91</v>
      </c>
    </row>
  </sheetData>
  <mergeCells count="13">
    <mergeCell ref="N4:N8"/>
    <mergeCell ref="E4:G4"/>
    <mergeCell ref="E5:G6"/>
    <mergeCell ref="B5:D7"/>
    <mergeCell ref="B4:D4"/>
    <mergeCell ref="H6:J6"/>
    <mergeCell ref="H7:J7"/>
    <mergeCell ref="H4:M4"/>
    <mergeCell ref="A4:A8"/>
    <mergeCell ref="A3:B3"/>
    <mergeCell ref="K6:M6"/>
    <mergeCell ref="K7:M7"/>
    <mergeCell ref="H5:M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33"/>
  <sheetViews>
    <sheetView rightToLeft="1" zoomScale="90" zoomScaleNormal="90" workbookViewId="0">
      <pane xSplit="7" ySplit="12" topLeftCell="H13" activePane="bottomRight" state="frozen"/>
      <selection pane="topRight" activeCell="H1" sqref="H1"/>
      <selection pane="bottomLeft" activeCell="A13" sqref="A13"/>
      <selection pane="bottomRight"/>
    </sheetView>
  </sheetViews>
  <sheetFormatPr defaultColWidth="9.140625" defaultRowHeight="15"/>
  <cols>
    <col min="1" max="1" width="11" style="21" customWidth="1"/>
    <col min="2" max="2" width="9.42578125" style="21" customWidth="1"/>
    <col min="3" max="4" width="10.28515625" style="21" customWidth="1"/>
    <col min="5" max="5" width="11" style="21" customWidth="1"/>
    <col min="6" max="7" width="10.7109375" style="21" customWidth="1"/>
    <col min="8" max="8" width="9.42578125" style="21" customWidth="1"/>
    <col min="9" max="9" width="9.5703125" style="21" customWidth="1"/>
    <col min="10" max="10" width="10.5703125" style="21" customWidth="1"/>
    <col min="11" max="11" width="14.28515625" style="21" customWidth="1"/>
    <col min="12" max="12" width="12" style="21" customWidth="1"/>
    <col min="13" max="13" width="14.7109375" style="21" customWidth="1"/>
    <col min="14" max="15" width="10" style="21" customWidth="1"/>
    <col min="16" max="17" width="11.5703125" style="21" customWidth="1"/>
    <col min="18" max="19" width="12.140625" style="21" customWidth="1"/>
    <col min="20" max="20" width="11.7109375" style="21" customWidth="1"/>
    <col min="21" max="21" width="12.140625" style="21" customWidth="1"/>
    <col min="22" max="22" width="14" style="21" customWidth="1"/>
    <col min="23" max="23" width="14.28515625" style="21" customWidth="1"/>
    <col min="24" max="26" width="13.85546875" style="21" customWidth="1"/>
    <col min="27" max="27" width="18.140625" style="21" customWidth="1"/>
    <col min="28" max="30" width="16.7109375" style="21" customWidth="1"/>
    <col min="31" max="31" width="11.5703125" style="21" customWidth="1"/>
    <col min="32" max="34" width="13.5703125" style="21" customWidth="1"/>
    <col min="35" max="35" width="17.5703125" style="21" customWidth="1"/>
    <col min="36" max="16384" width="9.140625" style="21"/>
  </cols>
  <sheetData>
    <row r="1" spans="1:35" ht="15.75">
      <c r="A1" s="50" t="s">
        <v>214</v>
      </c>
      <c r="B1" s="50"/>
      <c r="C1" s="50"/>
      <c r="D1" s="50"/>
      <c r="AI1" s="21" t="s">
        <v>211</v>
      </c>
    </row>
    <row r="2" spans="1:35" ht="16.5" thickBot="1">
      <c r="A2" s="261" t="s">
        <v>95</v>
      </c>
      <c r="B2" s="261"/>
      <c r="C2" s="7"/>
      <c r="D2" s="146"/>
      <c r="W2" s="63"/>
      <c r="AI2" s="21" t="s">
        <v>96</v>
      </c>
    </row>
    <row r="3" spans="1:35" ht="15.75" thickBot="1">
      <c r="A3" s="244" t="s">
        <v>0</v>
      </c>
      <c r="B3" s="253" t="s">
        <v>126</v>
      </c>
      <c r="C3" s="254"/>
      <c r="D3" s="254"/>
      <c r="E3" s="254"/>
      <c r="F3" s="254"/>
      <c r="G3" s="262"/>
      <c r="H3" s="247" t="s">
        <v>125</v>
      </c>
      <c r="I3" s="248"/>
      <c r="J3" s="248"/>
      <c r="K3" s="248"/>
      <c r="L3" s="248"/>
      <c r="M3" s="249"/>
      <c r="N3" s="247" t="s">
        <v>97</v>
      </c>
      <c r="O3" s="248"/>
      <c r="P3" s="249"/>
      <c r="Q3" s="247" t="s">
        <v>127</v>
      </c>
      <c r="R3" s="248"/>
      <c r="S3" s="249"/>
      <c r="T3" s="247" t="s">
        <v>128</v>
      </c>
      <c r="U3" s="248"/>
      <c r="V3" s="249"/>
      <c r="W3" s="247" t="s">
        <v>129</v>
      </c>
      <c r="X3" s="248"/>
      <c r="Y3" s="248"/>
      <c r="Z3" s="249"/>
      <c r="AA3" s="247" t="s">
        <v>130</v>
      </c>
      <c r="AB3" s="248"/>
      <c r="AC3" s="248"/>
      <c r="AD3" s="249"/>
      <c r="AE3" s="253" t="s">
        <v>131</v>
      </c>
      <c r="AF3" s="254"/>
      <c r="AG3" s="254"/>
      <c r="AH3" s="254"/>
      <c r="AI3" s="244" t="s">
        <v>3</v>
      </c>
    </row>
    <row r="4" spans="1:35" ht="15.75" thickBot="1">
      <c r="A4" s="245"/>
      <c r="B4" s="263" t="s">
        <v>123</v>
      </c>
      <c r="C4" s="264"/>
      <c r="D4" s="265"/>
      <c r="E4" s="263" t="s">
        <v>124</v>
      </c>
      <c r="F4" s="264"/>
      <c r="G4" s="265"/>
      <c r="H4" s="253" t="s">
        <v>123</v>
      </c>
      <c r="I4" s="254"/>
      <c r="J4" s="262"/>
      <c r="K4" s="266" t="s">
        <v>124</v>
      </c>
      <c r="L4" s="267"/>
      <c r="M4" s="268"/>
      <c r="N4" s="250" t="s">
        <v>153</v>
      </c>
      <c r="O4" s="251"/>
      <c r="P4" s="252"/>
      <c r="Q4" s="250" t="s">
        <v>99</v>
      </c>
      <c r="R4" s="251"/>
      <c r="S4" s="252"/>
      <c r="T4" s="250" t="s">
        <v>109</v>
      </c>
      <c r="U4" s="251"/>
      <c r="V4" s="252"/>
      <c r="W4" s="250" t="s">
        <v>100</v>
      </c>
      <c r="X4" s="251"/>
      <c r="Y4" s="251"/>
      <c r="Z4" s="252"/>
      <c r="AA4" s="258" t="s">
        <v>98</v>
      </c>
      <c r="AB4" s="259"/>
      <c r="AC4" s="259"/>
      <c r="AD4" s="260"/>
      <c r="AE4" s="255" t="s">
        <v>206</v>
      </c>
      <c r="AF4" s="256"/>
      <c r="AG4" s="256"/>
      <c r="AH4" s="257"/>
      <c r="AI4" s="245"/>
    </row>
    <row r="5" spans="1:35" ht="15.75" thickBot="1">
      <c r="A5" s="246"/>
      <c r="B5" s="79">
        <v>2018</v>
      </c>
      <c r="C5" s="79">
        <v>2019</v>
      </c>
      <c r="D5" s="79">
        <v>2020</v>
      </c>
      <c r="E5" s="79">
        <v>2018</v>
      </c>
      <c r="F5" s="79">
        <v>2019</v>
      </c>
      <c r="G5" s="79">
        <v>2020</v>
      </c>
      <c r="H5" s="79">
        <v>2018</v>
      </c>
      <c r="I5" s="79">
        <v>2019</v>
      </c>
      <c r="J5" s="79">
        <v>2020</v>
      </c>
      <c r="K5" s="79">
        <v>2018</v>
      </c>
      <c r="L5" s="79">
        <v>2019</v>
      </c>
      <c r="M5" s="79">
        <v>2020</v>
      </c>
      <c r="N5" s="79">
        <v>2018</v>
      </c>
      <c r="O5" s="79">
        <v>2019</v>
      </c>
      <c r="P5" s="79">
        <v>2020</v>
      </c>
      <c r="Q5" s="138">
        <v>2018</v>
      </c>
      <c r="R5" s="138">
        <v>2019</v>
      </c>
      <c r="S5" s="138">
        <v>2020</v>
      </c>
      <c r="T5" s="79">
        <v>2018</v>
      </c>
      <c r="U5" s="79">
        <v>2019</v>
      </c>
      <c r="V5" s="79">
        <v>2020</v>
      </c>
      <c r="W5" s="79">
        <v>2017</v>
      </c>
      <c r="X5" s="79">
        <v>2018</v>
      </c>
      <c r="Y5" s="79">
        <v>2019</v>
      </c>
      <c r="Z5" s="79">
        <v>2020</v>
      </c>
      <c r="AA5" s="148">
        <v>2017</v>
      </c>
      <c r="AB5" s="148">
        <v>2018</v>
      </c>
      <c r="AC5" s="148">
        <v>2019</v>
      </c>
      <c r="AD5" s="148">
        <v>2020</v>
      </c>
      <c r="AE5" s="79">
        <v>2017</v>
      </c>
      <c r="AF5" s="79">
        <v>2018</v>
      </c>
      <c r="AG5" s="79">
        <v>2019</v>
      </c>
      <c r="AH5" s="79">
        <v>2020</v>
      </c>
      <c r="AI5" s="246"/>
    </row>
    <row r="6" spans="1:35" ht="15.75" thickBot="1">
      <c r="A6" s="178" t="s">
        <v>5</v>
      </c>
      <c r="B6" s="135">
        <v>37.6</v>
      </c>
      <c r="C6" s="135">
        <v>37.700000000000003</v>
      </c>
      <c r="D6" s="135">
        <v>36.6</v>
      </c>
      <c r="E6" s="150">
        <v>44.1</v>
      </c>
      <c r="F6" s="150">
        <v>44.3</v>
      </c>
      <c r="G6" s="150">
        <v>43.9</v>
      </c>
      <c r="H6" s="150">
        <v>85.85</v>
      </c>
      <c r="I6" s="150">
        <v>100</v>
      </c>
      <c r="J6" s="150">
        <v>75.7</v>
      </c>
      <c r="K6" s="150">
        <v>45</v>
      </c>
      <c r="L6" s="150">
        <v>43</v>
      </c>
      <c r="M6" s="150">
        <v>36.6</v>
      </c>
      <c r="N6" s="142">
        <v>67</v>
      </c>
      <c r="O6" s="142">
        <v>67</v>
      </c>
      <c r="P6" s="142">
        <v>90.5</v>
      </c>
      <c r="Q6" s="142">
        <v>82.13</v>
      </c>
      <c r="R6" s="142">
        <v>82.13</v>
      </c>
      <c r="S6" s="142">
        <v>97.5</v>
      </c>
      <c r="T6" s="142">
        <v>742</v>
      </c>
      <c r="U6" s="142">
        <v>742</v>
      </c>
      <c r="V6" s="142">
        <v>742.4</v>
      </c>
      <c r="W6" s="8">
        <v>280.36</v>
      </c>
      <c r="X6" s="8">
        <v>212.55</v>
      </c>
      <c r="Y6" s="8">
        <v>406.55200000000002</v>
      </c>
      <c r="Z6" s="8">
        <v>378.07</v>
      </c>
      <c r="AA6" s="8">
        <v>606.04</v>
      </c>
      <c r="AB6" s="8">
        <f>AF6-X6</f>
        <v>673.84999999999991</v>
      </c>
      <c r="AC6" s="8">
        <f>AG6-Y6</f>
        <v>479.84799999999996</v>
      </c>
      <c r="AD6" s="8">
        <f>AH6-Z6</f>
        <v>507.93</v>
      </c>
      <c r="AE6" s="8">
        <v>886.4</v>
      </c>
      <c r="AF6" s="8">
        <v>886.4</v>
      </c>
      <c r="AG6" s="8">
        <v>886.4</v>
      </c>
      <c r="AH6" s="8">
        <v>886</v>
      </c>
      <c r="AI6" s="83" t="s">
        <v>8</v>
      </c>
    </row>
    <row r="7" spans="1:35" ht="15.75" thickBot="1">
      <c r="A7" s="80" t="s">
        <v>9</v>
      </c>
      <c r="B7" s="134" t="s">
        <v>101</v>
      </c>
      <c r="C7" s="134" t="s">
        <v>101</v>
      </c>
      <c r="D7" s="134" t="s">
        <v>101</v>
      </c>
      <c r="E7" s="140">
        <v>39.322800000000001</v>
      </c>
      <c r="F7" s="140">
        <v>40.6</v>
      </c>
      <c r="G7" s="140">
        <v>40.6</v>
      </c>
      <c r="H7" s="140"/>
      <c r="I7" s="140"/>
      <c r="J7" s="140"/>
      <c r="K7" s="140">
        <v>14.053811999999999</v>
      </c>
      <c r="L7" s="140">
        <v>17.5</v>
      </c>
      <c r="M7" s="140">
        <v>17.3</v>
      </c>
      <c r="N7" s="142">
        <v>30</v>
      </c>
      <c r="O7" s="142">
        <v>32.299999999999997</v>
      </c>
      <c r="P7" s="142">
        <v>31.9</v>
      </c>
      <c r="Q7" s="142">
        <v>317.3</v>
      </c>
      <c r="R7" s="142">
        <v>317.3</v>
      </c>
      <c r="S7" s="142">
        <v>317.3</v>
      </c>
      <c r="T7" s="140">
        <v>300</v>
      </c>
      <c r="U7" s="140">
        <v>300</v>
      </c>
      <c r="V7" s="142">
        <v>300</v>
      </c>
      <c r="W7" s="8">
        <v>83.831451999999999</v>
      </c>
      <c r="X7" s="8">
        <v>81.75</v>
      </c>
      <c r="Y7" s="8">
        <v>81.75</v>
      </c>
      <c r="Z7" s="8">
        <f>SUM(D7,J7,P7)</f>
        <v>31.9</v>
      </c>
      <c r="AA7" s="8">
        <v>7.1120060964403109</v>
      </c>
      <c r="AB7" s="8">
        <f>AF7-X7</f>
        <v>1.6266119999999944</v>
      </c>
      <c r="AC7" s="8">
        <f>AG7-Y7</f>
        <v>8.6500000000000057</v>
      </c>
      <c r="AD7" s="8">
        <f t="shared" ref="AD7:AD16" si="0">AH7-Z7</f>
        <v>57.9</v>
      </c>
      <c r="AE7" s="8">
        <v>90.94345809644031</v>
      </c>
      <c r="AF7" s="8">
        <v>83.376611999999994</v>
      </c>
      <c r="AG7" s="8">
        <v>90.4</v>
      </c>
      <c r="AH7" s="8">
        <v>89.8</v>
      </c>
      <c r="AI7" s="83" t="s">
        <v>167</v>
      </c>
    </row>
    <row r="8" spans="1:35" ht="15.75" thickBot="1">
      <c r="A8" s="80" t="s">
        <v>12</v>
      </c>
      <c r="B8" s="78" t="s">
        <v>101</v>
      </c>
      <c r="C8" s="78" t="s">
        <v>101</v>
      </c>
      <c r="D8" s="78" t="s">
        <v>101</v>
      </c>
      <c r="E8" s="150">
        <v>3</v>
      </c>
      <c r="F8" s="150">
        <v>3</v>
      </c>
      <c r="G8" s="150">
        <v>3</v>
      </c>
      <c r="H8" s="150"/>
      <c r="I8" s="150"/>
      <c r="J8" s="150"/>
      <c r="K8" s="150"/>
      <c r="L8" s="150"/>
      <c r="M8" s="150">
        <v>1.2150000000000001</v>
      </c>
      <c r="N8" s="142">
        <v>0.20899999999999999</v>
      </c>
      <c r="O8" s="142">
        <v>0.2024</v>
      </c>
      <c r="P8" s="142">
        <v>0.19869999999999999</v>
      </c>
      <c r="Q8" s="142">
        <v>0.66</v>
      </c>
      <c r="R8" s="142">
        <v>0.68</v>
      </c>
      <c r="S8" s="142">
        <v>0.7</v>
      </c>
      <c r="T8" s="142">
        <v>4</v>
      </c>
      <c r="U8" s="142">
        <v>4</v>
      </c>
      <c r="V8" s="142">
        <v>4.1863000000000001</v>
      </c>
      <c r="W8" s="151">
        <v>3.7290000000000001</v>
      </c>
      <c r="X8" s="151">
        <v>4.5999999999999996</v>
      </c>
      <c r="Y8" s="151">
        <v>4.5999999999999996</v>
      </c>
      <c r="Z8" s="8">
        <f>SUM(M8,G8,P8)</f>
        <v>4.4136999999999995</v>
      </c>
      <c r="AA8" s="8">
        <v>1.3789999999999996</v>
      </c>
      <c r="AB8" s="8">
        <f t="shared" ref="AB8:AB26" si="1">AF8-X8</f>
        <v>4</v>
      </c>
      <c r="AC8" s="8">
        <f t="shared" ref="AC8:AD29" si="2">AG8-Y8</f>
        <v>4</v>
      </c>
      <c r="AD8" s="8">
        <f t="shared" si="0"/>
        <v>0.18630000000000013</v>
      </c>
      <c r="AE8" s="8">
        <v>5.1079999999999997</v>
      </c>
      <c r="AF8" s="8">
        <v>8.6</v>
      </c>
      <c r="AG8" s="8">
        <v>8.6</v>
      </c>
      <c r="AH8" s="8">
        <v>4.5999999999999996</v>
      </c>
      <c r="AI8" s="83" t="s">
        <v>14</v>
      </c>
    </row>
    <row r="9" spans="1:35" s="152" customFormat="1" ht="15.75" thickBot="1">
      <c r="A9" s="80" t="s">
        <v>15</v>
      </c>
      <c r="B9" s="149">
        <v>2234.5230000000001</v>
      </c>
      <c r="C9" s="149">
        <v>2386</v>
      </c>
      <c r="D9" s="149">
        <v>2386</v>
      </c>
      <c r="E9" s="140">
        <v>276.17700000000002</v>
      </c>
      <c r="F9" s="140"/>
      <c r="G9" s="140"/>
      <c r="H9" s="140">
        <v>1204.9690000000001</v>
      </c>
      <c r="I9" s="140">
        <v>133.78749999999999</v>
      </c>
      <c r="J9" s="140">
        <v>1990</v>
      </c>
      <c r="K9" s="140">
        <v>502.27600000000001</v>
      </c>
      <c r="L9" s="140">
        <v>386.40300000000002</v>
      </c>
      <c r="M9" s="140"/>
      <c r="N9" s="150">
        <v>617</v>
      </c>
      <c r="O9" s="142">
        <v>617</v>
      </c>
      <c r="P9" s="142">
        <v>605</v>
      </c>
      <c r="Q9" s="150">
        <v>759.36</v>
      </c>
      <c r="R9" s="150">
        <v>765.89200000000005</v>
      </c>
      <c r="S9" s="142">
        <v>702.73</v>
      </c>
      <c r="T9" s="150">
        <v>4268.68</v>
      </c>
      <c r="U9" s="150">
        <v>4628.53</v>
      </c>
      <c r="V9" s="142">
        <v>4750</v>
      </c>
      <c r="W9" s="8">
        <v>4594.18</v>
      </c>
      <c r="X9" s="8">
        <v>4070.63</v>
      </c>
      <c r="Y9" s="8">
        <v>4254.3680000000004</v>
      </c>
      <c r="Z9" s="8">
        <f>+D9+J9+P9</f>
        <v>4981</v>
      </c>
      <c r="AA9" s="151">
        <v>398.69999999999982</v>
      </c>
      <c r="AB9" s="151">
        <f t="shared" si="1"/>
        <v>879.9399999999996</v>
      </c>
      <c r="AC9" s="8">
        <f t="shared" si="2"/>
        <v>738.63199999999961</v>
      </c>
      <c r="AD9" s="8">
        <f t="shared" si="0"/>
        <v>0</v>
      </c>
      <c r="AE9" s="151">
        <v>4992.88</v>
      </c>
      <c r="AF9" s="151">
        <v>4950.57</v>
      </c>
      <c r="AG9" s="151">
        <v>4993</v>
      </c>
      <c r="AH9" s="8">
        <v>4981</v>
      </c>
      <c r="AI9" s="83" t="s">
        <v>17</v>
      </c>
    </row>
    <row r="10" spans="1:35" ht="15.75" thickBot="1">
      <c r="A10" s="178" t="s">
        <v>18</v>
      </c>
      <c r="B10" s="137">
        <v>196.6035</v>
      </c>
      <c r="C10" s="137">
        <v>110.959</v>
      </c>
      <c r="D10" s="149">
        <v>540.9</v>
      </c>
      <c r="E10" s="149">
        <v>825.01480000000004</v>
      </c>
      <c r="F10" s="149">
        <v>929.5</v>
      </c>
      <c r="G10" s="149">
        <v>493.1</v>
      </c>
      <c r="H10" s="150">
        <v>3995.14</v>
      </c>
      <c r="I10" s="150">
        <v>4183.8230000000003</v>
      </c>
      <c r="J10" s="180">
        <v>3669.1</v>
      </c>
      <c r="K10" s="150">
        <v>505.654</v>
      </c>
      <c r="L10" s="150">
        <v>500.5</v>
      </c>
      <c r="M10" s="180">
        <v>919.9</v>
      </c>
      <c r="N10" s="140">
        <v>3030.49</v>
      </c>
      <c r="O10" s="140">
        <v>3030.49</v>
      </c>
      <c r="P10" s="142">
        <v>3030.49</v>
      </c>
      <c r="Q10" s="142">
        <v>1930</v>
      </c>
      <c r="R10" s="142">
        <v>4090.9850000000001</v>
      </c>
      <c r="S10" s="142">
        <v>1949</v>
      </c>
      <c r="T10" s="142">
        <v>32788.83</v>
      </c>
      <c r="U10" s="142">
        <v>32755.965</v>
      </c>
      <c r="V10" s="142">
        <v>32841.83</v>
      </c>
      <c r="W10" s="8">
        <v>8534.6032680000008</v>
      </c>
      <c r="X10" s="8">
        <v>5522.4129999999996</v>
      </c>
      <c r="Y10" s="8">
        <v>5724.7809999999999</v>
      </c>
      <c r="Z10" s="8">
        <f t="shared" ref="Z10:Z29" si="3">+D10+J10+P10</f>
        <v>7240.49</v>
      </c>
      <c r="AA10" s="8">
        <v>35235.286590000003</v>
      </c>
      <c r="AB10" s="8">
        <f t="shared" si="1"/>
        <v>35836.434000000001</v>
      </c>
      <c r="AC10" s="8">
        <f t="shared" si="2"/>
        <v>38244.019</v>
      </c>
      <c r="AD10" s="8">
        <f t="shared" si="0"/>
        <v>34118.357000000004</v>
      </c>
      <c r="AE10" s="8">
        <v>43769.889858000002</v>
      </c>
      <c r="AF10" s="8">
        <v>41358.847000000002</v>
      </c>
      <c r="AG10" s="8">
        <v>43968.800000000003</v>
      </c>
      <c r="AH10" s="8">
        <v>41358.847000000002</v>
      </c>
      <c r="AI10" s="83" t="s">
        <v>20</v>
      </c>
    </row>
    <row r="11" spans="1:35" ht="15.75" thickBot="1">
      <c r="A11" s="80" t="s">
        <v>132</v>
      </c>
      <c r="B11" s="78">
        <v>112</v>
      </c>
      <c r="C11" s="78">
        <v>112</v>
      </c>
      <c r="D11" s="78">
        <v>50</v>
      </c>
      <c r="E11" s="140" t="s">
        <v>101</v>
      </c>
      <c r="F11" s="140" t="s">
        <v>101</v>
      </c>
      <c r="G11" s="140"/>
      <c r="H11" s="140"/>
      <c r="I11" s="140"/>
      <c r="J11" s="140"/>
      <c r="K11" s="140" t="s">
        <v>101</v>
      </c>
      <c r="L11" s="140" t="s">
        <v>101</v>
      </c>
      <c r="M11" s="140">
        <v>50.117899999999999</v>
      </c>
      <c r="N11" s="142">
        <v>8.6229999999999993</v>
      </c>
      <c r="O11" s="142">
        <v>8.3498999999999999</v>
      </c>
      <c r="P11" s="142">
        <v>8.1950000000000003</v>
      </c>
      <c r="Q11" s="142">
        <v>33.799999999999997</v>
      </c>
      <c r="R11" s="142">
        <v>33.36</v>
      </c>
      <c r="S11" s="142">
        <v>32.92</v>
      </c>
      <c r="T11" s="131">
        <v>15</v>
      </c>
      <c r="U11" s="131">
        <v>15</v>
      </c>
      <c r="V11" s="142">
        <v>22.686599999999999</v>
      </c>
      <c r="W11" s="8">
        <v>112</v>
      </c>
      <c r="X11" s="8">
        <v>112</v>
      </c>
      <c r="Y11" s="8">
        <v>112</v>
      </c>
      <c r="Z11" s="8">
        <f t="shared" si="3"/>
        <v>58.195</v>
      </c>
      <c r="AA11" s="8">
        <v>21</v>
      </c>
      <c r="AB11" s="8">
        <f t="shared" si="1"/>
        <v>19</v>
      </c>
      <c r="AC11" s="8">
        <f t="shared" si="2"/>
        <v>19</v>
      </c>
      <c r="AD11" s="8">
        <f t="shared" si="0"/>
        <v>57.805</v>
      </c>
      <c r="AE11" s="8">
        <v>133</v>
      </c>
      <c r="AF11" s="8">
        <v>131</v>
      </c>
      <c r="AG11" s="8">
        <v>131</v>
      </c>
      <c r="AH11" s="8">
        <v>116</v>
      </c>
      <c r="AI11" s="83" t="s">
        <v>26</v>
      </c>
    </row>
    <row r="12" spans="1:35" ht="15.75" thickBot="1">
      <c r="A12" s="80" t="s">
        <v>88</v>
      </c>
      <c r="B12" s="172" t="s">
        <v>101</v>
      </c>
      <c r="C12" s="172" t="s">
        <v>101</v>
      </c>
      <c r="D12" s="172" t="s">
        <v>101</v>
      </c>
      <c r="E12" s="150" t="s">
        <v>101</v>
      </c>
      <c r="F12" s="150" t="s">
        <v>101</v>
      </c>
      <c r="G12" s="150"/>
      <c r="H12" s="150">
        <v>1.37</v>
      </c>
      <c r="I12" s="150">
        <v>1.37</v>
      </c>
      <c r="J12" s="150">
        <v>1.5186999999999999</v>
      </c>
      <c r="K12" s="150" t="s">
        <v>101</v>
      </c>
      <c r="L12" s="150" t="s">
        <v>101</v>
      </c>
      <c r="M12" s="150" t="s">
        <v>101</v>
      </c>
      <c r="N12" s="142">
        <v>0.26129999999999998</v>
      </c>
      <c r="O12" s="142">
        <v>0.253</v>
      </c>
      <c r="P12" s="142">
        <v>0.24840000000000001</v>
      </c>
      <c r="Q12" s="142">
        <v>5.64</v>
      </c>
      <c r="R12" s="142">
        <v>5.7</v>
      </c>
      <c r="S12" s="142">
        <v>5.8</v>
      </c>
      <c r="T12" s="140">
        <v>1700</v>
      </c>
      <c r="U12" s="140">
        <v>1700</v>
      </c>
      <c r="V12" s="142">
        <v>1700.2329</v>
      </c>
      <c r="W12" s="151">
        <v>1.3680000000000001</v>
      </c>
      <c r="X12" s="151">
        <v>1.3680000000000001</v>
      </c>
      <c r="Y12" s="151">
        <v>1.3680000000000001</v>
      </c>
      <c r="Z12" s="8">
        <f>SUM(D12,J12,P12)</f>
        <v>1.7670999999999999</v>
      </c>
      <c r="AA12" s="8">
        <v>0.63399999999999967</v>
      </c>
      <c r="AB12" s="8">
        <f t="shared" si="1"/>
        <v>0.6319999999999999</v>
      </c>
      <c r="AC12" s="8">
        <f t="shared" si="2"/>
        <v>0.6319999999999999</v>
      </c>
      <c r="AD12" s="8">
        <f t="shared" si="0"/>
        <v>0.23290000000000011</v>
      </c>
      <c r="AE12" s="8">
        <v>2.0019999999999998</v>
      </c>
      <c r="AF12" s="8">
        <v>2</v>
      </c>
      <c r="AG12" s="8">
        <v>2</v>
      </c>
      <c r="AH12" s="8">
        <v>2</v>
      </c>
      <c r="AI12" s="83" t="s">
        <v>24</v>
      </c>
    </row>
    <row r="13" spans="1:35" ht="15.75" thickBot="1">
      <c r="A13" s="80" t="s">
        <v>27</v>
      </c>
      <c r="B13" s="140" t="s">
        <v>101</v>
      </c>
      <c r="C13" s="140" t="s">
        <v>101</v>
      </c>
      <c r="D13" s="140" t="s">
        <v>101</v>
      </c>
      <c r="E13" s="140">
        <v>154</v>
      </c>
      <c r="F13" s="140">
        <v>157</v>
      </c>
      <c r="G13" s="140">
        <v>165</v>
      </c>
      <c r="H13" s="140">
        <v>103.31396255</v>
      </c>
      <c r="I13" s="140">
        <v>103.31396255</v>
      </c>
      <c r="J13" s="140"/>
      <c r="K13" s="140">
        <v>877.6</v>
      </c>
      <c r="L13" s="140">
        <v>841</v>
      </c>
      <c r="M13" s="140">
        <v>830.41690000000006</v>
      </c>
      <c r="N13" s="142">
        <v>2474.3000000000002</v>
      </c>
      <c r="O13" s="142">
        <v>2474.3000000000002</v>
      </c>
      <c r="P13" s="142">
        <v>2474.3000000000002</v>
      </c>
      <c r="Q13" s="142">
        <v>977</v>
      </c>
      <c r="R13" s="142">
        <v>977</v>
      </c>
      <c r="S13" s="142">
        <v>977</v>
      </c>
      <c r="T13" s="140">
        <v>170000</v>
      </c>
      <c r="U13" s="140">
        <v>170000</v>
      </c>
      <c r="V13" s="142">
        <v>170125.7</v>
      </c>
      <c r="W13" s="8">
        <v>3419.4760000000001</v>
      </c>
      <c r="X13" s="8">
        <v>3595</v>
      </c>
      <c r="Y13" s="8">
        <v>3598</v>
      </c>
      <c r="Z13" s="8">
        <f>SUM(D13,J13,P13)</f>
        <v>2474.3000000000002</v>
      </c>
      <c r="AA13" s="8">
        <v>13942.424000000001</v>
      </c>
      <c r="AB13" s="8">
        <f>AF13-X13</f>
        <v>13767.900000000001</v>
      </c>
      <c r="AC13" s="8">
        <f t="shared" si="2"/>
        <v>13761.8</v>
      </c>
      <c r="AD13" s="8">
        <f t="shared" si="0"/>
        <v>14885.291690000002</v>
      </c>
      <c r="AE13" s="8">
        <v>17361.900000000001</v>
      </c>
      <c r="AF13" s="8">
        <v>17362.900000000001</v>
      </c>
      <c r="AG13" s="8">
        <v>17359.8</v>
      </c>
      <c r="AH13" s="8">
        <v>17359.591690000001</v>
      </c>
      <c r="AI13" s="83" t="s">
        <v>30</v>
      </c>
    </row>
    <row r="14" spans="1:35" s="152" customFormat="1" ht="15.75" thickBot="1">
      <c r="A14" s="174" t="s">
        <v>31</v>
      </c>
      <c r="B14" s="149">
        <v>4000</v>
      </c>
      <c r="C14" s="149">
        <v>4680</v>
      </c>
      <c r="D14" s="149">
        <v>4680</v>
      </c>
      <c r="E14" s="150">
        <v>520</v>
      </c>
      <c r="F14" s="150">
        <v>222.6</v>
      </c>
      <c r="G14" s="150">
        <v>222.6</v>
      </c>
      <c r="H14" s="150">
        <v>19333.82</v>
      </c>
      <c r="I14" s="150">
        <v>25689</v>
      </c>
      <c r="J14" s="150">
        <v>25689</v>
      </c>
      <c r="K14" s="150">
        <v>2781</v>
      </c>
      <c r="L14" s="150">
        <v>1344</v>
      </c>
      <c r="M14" s="150">
        <v>1344</v>
      </c>
      <c r="N14" s="142">
        <v>489.34</v>
      </c>
      <c r="O14" s="142">
        <v>489.34</v>
      </c>
      <c r="P14" s="142">
        <v>489.34</v>
      </c>
      <c r="Q14" s="150">
        <v>18703.87</v>
      </c>
      <c r="R14" s="150">
        <v>18000</v>
      </c>
      <c r="S14" s="142">
        <v>18000</v>
      </c>
      <c r="T14" s="150">
        <v>48195</v>
      </c>
      <c r="U14" s="150">
        <v>48195</v>
      </c>
      <c r="V14" s="142">
        <v>48249</v>
      </c>
      <c r="W14" s="8">
        <v>28849.040000000001</v>
      </c>
      <c r="X14" s="8">
        <v>19823.16</v>
      </c>
      <c r="Y14" s="8">
        <v>27033</v>
      </c>
      <c r="Z14" s="8">
        <f>+D14+J14+P14</f>
        <v>30858.34</v>
      </c>
      <c r="AA14" s="151">
        <v>44650.96</v>
      </c>
      <c r="AB14" s="151">
        <f>AF14-X14</f>
        <v>48363</v>
      </c>
      <c r="AC14" s="8">
        <f>AG14-Y14</f>
        <v>41153.160000000003</v>
      </c>
      <c r="AD14" s="8">
        <f t="shared" si="0"/>
        <v>38547.5</v>
      </c>
      <c r="AE14" s="151">
        <v>73500</v>
      </c>
      <c r="AF14" s="151">
        <v>68186.16</v>
      </c>
      <c r="AG14" s="151">
        <v>68186.16</v>
      </c>
      <c r="AH14" s="8">
        <v>69405.84</v>
      </c>
      <c r="AI14" s="83" t="s">
        <v>34</v>
      </c>
    </row>
    <row r="15" spans="1:35" ht="15.75" thickBot="1">
      <c r="A15" s="174" t="s">
        <v>35</v>
      </c>
      <c r="B15" s="140">
        <v>864.01800000000003</v>
      </c>
      <c r="C15" s="140">
        <v>864.44200000000001</v>
      </c>
      <c r="D15" s="140">
        <v>868.78800000000001</v>
      </c>
      <c r="E15" s="140">
        <v>199.52099999999999</v>
      </c>
      <c r="F15" s="140">
        <v>199.52099999999999</v>
      </c>
      <c r="G15" s="140">
        <v>197.59200000000001</v>
      </c>
      <c r="H15" s="140">
        <v>2073.64</v>
      </c>
      <c r="I15" s="140">
        <v>2391.3420000000001</v>
      </c>
      <c r="J15" s="140">
        <v>2402.942</v>
      </c>
      <c r="K15" s="140">
        <v>775.29899999999998</v>
      </c>
      <c r="L15" s="140">
        <v>815.90899999999999</v>
      </c>
      <c r="M15" s="140">
        <v>815.23099999999999</v>
      </c>
      <c r="N15" s="177">
        <v>1540.0650000000001</v>
      </c>
      <c r="O15" s="177">
        <v>1455.2280000000001</v>
      </c>
      <c r="P15" s="142">
        <v>1441.9290000000001</v>
      </c>
      <c r="Q15" s="142">
        <v>522.08000000000004</v>
      </c>
      <c r="R15" s="142">
        <v>586.29300000000001</v>
      </c>
      <c r="S15" s="142">
        <v>586.30100000000004</v>
      </c>
      <c r="T15" s="142">
        <v>8188</v>
      </c>
      <c r="U15" s="142">
        <v>8188</v>
      </c>
      <c r="V15" s="142">
        <v>8188</v>
      </c>
      <c r="W15" s="8">
        <v>8186.759</v>
      </c>
      <c r="X15" s="8">
        <v>5728.3220000000001</v>
      </c>
      <c r="Y15" s="8">
        <v>5733</v>
      </c>
      <c r="Z15" s="8">
        <v>4284.5529999999999</v>
      </c>
      <c r="AA15" s="8">
        <v>348.56</v>
      </c>
      <c r="AB15" s="8">
        <f t="shared" si="1"/>
        <v>350.82799999999952</v>
      </c>
      <c r="AC15" s="8">
        <f t="shared" si="2"/>
        <v>346.14999999999964</v>
      </c>
      <c r="AD15" s="8">
        <f t="shared" si="0"/>
        <v>1448.4470000000001</v>
      </c>
      <c r="AE15" s="8">
        <v>6082.56</v>
      </c>
      <c r="AF15" s="8">
        <v>6079.15</v>
      </c>
      <c r="AG15" s="8">
        <v>6079.15</v>
      </c>
      <c r="AH15" s="8">
        <v>5733</v>
      </c>
      <c r="AI15" s="83" t="s">
        <v>166</v>
      </c>
    </row>
    <row r="16" spans="1:35" ht="15.75" thickBot="1">
      <c r="A16" s="80" t="s">
        <v>102</v>
      </c>
      <c r="B16" s="140">
        <v>32</v>
      </c>
      <c r="C16" s="140">
        <v>25</v>
      </c>
      <c r="D16" s="140">
        <v>25</v>
      </c>
      <c r="E16" s="150" t="s">
        <v>101</v>
      </c>
      <c r="F16" s="150" t="s">
        <v>101</v>
      </c>
      <c r="G16" s="150" t="s">
        <v>101</v>
      </c>
      <c r="H16" s="142">
        <v>980</v>
      </c>
      <c r="I16" s="142">
        <v>980</v>
      </c>
      <c r="J16" s="142">
        <v>835.29759999999999</v>
      </c>
      <c r="K16" s="142">
        <v>160</v>
      </c>
      <c r="L16" s="142">
        <v>160</v>
      </c>
      <c r="M16" s="142"/>
      <c r="N16" s="142">
        <v>143.71629999999999</v>
      </c>
      <c r="O16" s="142">
        <v>139.16579999999999</v>
      </c>
      <c r="P16" s="142">
        <v>136.59</v>
      </c>
      <c r="Q16" s="142">
        <v>6133.5</v>
      </c>
      <c r="R16" s="142">
        <v>6056.75</v>
      </c>
      <c r="S16" s="142">
        <v>5980</v>
      </c>
      <c r="T16" s="140">
        <v>43000</v>
      </c>
      <c r="U16" s="140">
        <v>43000</v>
      </c>
      <c r="V16" s="142">
        <v>43128.109700000001</v>
      </c>
      <c r="W16" s="151">
        <v>1500</v>
      </c>
      <c r="X16" s="151">
        <v>1125</v>
      </c>
      <c r="Y16" s="151">
        <v>1125</v>
      </c>
      <c r="Z16" s="8">
        <f t="shared" si="3"/>
        <v>996.88760000000002</v>
      </c>
      <c r="AA16" s="8">
        <v>42625</v>
      </c>
      <c r="AB16" s="8">
        <f t="shared" si="1"/>
        <v>43000</v>
      </c>
      <c r="AC16" s="8">
        <f t="shared" si="2"/>
        <v>43000</v>
      </c>
      <c r="AD16" s="8">
        <f t="shared" si="0"/>
        <v>43128.112399999998</v>
      </c>
      <c r="AE16" s="8">
        <v>44125</v>
      </c>
      <c r="AF16" s="8">
        <v>44125</v>
      </c>
      <c r="AG16" s="8">
        <v>44125</v>
      </c>
      <c r="AH16" s="8">
        <v>44125</v>
      </c>
      <c r="AI16" s="83" t="s">
        <v>41</v>
      </c>
    </row>
    <row r="17" spans="1:35" ht="15.75" thickBot="1">
      <c r="A17" s="80" t="s">
        <v>42</v>
      </c>
      <c r="B17" s="78" t="s">
        <v>101</v>
      </c>
      <c r="C17" s="78" t="s">
        <v>101</v>
      </c>
      <c r="D17" s="78" t="s">
        <v>101</v>
      </c>
      <c r="E17" s="140">
        <v>250</v>
      </c>
      <c r="F17" s="140">
        <v>250</v>
      </c>
      <c r="G17" s="140">
        <v>250</v>
      </c>
      <c r="H17" s="140">
        <v>55</v>
      </c>
      <c r="I17" s="140"/>
      <c r="J17" s="140"/>
      <c r="K17" s="140">
        <v>1045</v>
      </c>
      <c r="L17" s="140">
        <v>3012</v>
      </c>
      <c r="M17" s="175">
        <v>3767</v>
      </c>
      <c r="N17" s="142">
        <v>3891</v>
      </c>
      <c r="O17" s="142">
        <v>1988</v>
      </c>
      <c r="P17" s="142">
        <v>1233</v>
      </c>
      <c r="Q17" s="142">
        <v>825</v>
      </c>
      <c r="R17" s="142">
        <v>825</v>
      </c>
      <c r="S17" s="142">
        <v>825</v>
      </c>
      <c r="T17" s="140">
        <v>4000</v>
      </c>
      <c r="U17" s="140">
        <v>4000</v>
      </c>
      <c r="V17" s="142">
        <v>4000</v>
      </c>
      <c r="W17" s="8">
        <v>2986.25</v>
      </c>
      <c r="X17" s="8">
        <v>1567</v>
      </c>
      <c r="Y17" s="8">
        <v>1567</v>
      </c>
      <c r="Z17" s="8">
        <f>SUM(D17,J17,P17)</f>
        <v>1233</v>
      </c>
      <c r="AA17" s="8">
        <v>10064.75</v>
      </c>
      <c r="AB17" s="8">
        <f t="shared" si="1"/>
        <v>2969</v>
      </c>
      <c r="AC17" s="8">
        <f>AG17-Y17</f>
        <v>2969</v>
      </c>
      <c r="AD17" s="8">
        <f>AH17-Z17</f>
        <v>4017</v>
      </c>
      <c r="AE17" s="8">
        <v>13051</v>
      </c>
      <c r="AF17" s="8">
        <v>4536</v>
      </c>
      <c r="AG17" s="8">
        <v>4536</v>
      </c>
      <c r="AH17" s="8">
        <v>5250</v>
      </c>
      <c r="AI17" s="83" t="s">
        <v>44</v>
      </c>
    </row>
    <row r="18" spans="1:35" s="152" customFormat="1" ht="15.75" thickBot="1">
      <c r="A18" s="174" t="s">
        <v>45</v>
      </c>
      <c r="B18" s="134" t="s">
        <v>101</v>
      </c>
      <c r="C18" s="134" t="s">
        <v>101</v>
      </c>
      <c r="D18" s="134" t="s">
        <v>101</v>
      </c>
      <c r="E18" s="150">
        <v>78.5</v>
      </c>
      <c r="F18" s="150">
        <v>79.382000000000005</v>
      </c>
      <c r="G18" s="150">
        <v>62.012</v>
      </c>
      <c r="H18" s="150">
        <v>9.9000000000000005E-2</v>
      </c>
      <c r="I18" s="150">
        <v>9.9000000000000005E-2</v>
      </c>
      <c r="J18" s="150">
        <v>9.9000000000000005E-2</v>
      </c>
      <c r="K18" s="150">
        <v>30.39</v>
      </c>
      <c r="L18" s="150">
        <v>30.692</v>
      </c>
      <c r="M18" s="150">
        <v>45.91</v>
      </c>
      <c r="N18" s="150" t="s">
        <v>101</v>
      </c>
      <c r="O18" s="142" t="s">
        <v>101</v>
      </c>
      <c r="P18" s="142" t="s">
        <v>101</v>
      </c>
      <c r="Q18" s="142">
        <v>1E-3</v>
      </c>
      <c r="R18" s="142">
        <v>1E-3</v>
      </c>
      <c r="S18" s="142">
        <v>1E-3</v>
      </c>
      <c r="T18" s="150">
        <v>1351</v>
      </c>
      <c r="U18" s="150">
        <v>1350</v>
      </c>
      <c r="V18" s="142">
        <v>1350</v>
      </c>
      <c r="W18" s="8">
        <v>101.01702</v>
      </c>
      <c r="X18" s="8">
        <v>108.99</v>
      </c>
      <c r="Y18" s="8">
        <v>110.173</v>
      </c>
      <c r="Z18" s="8">
        <v>108.02099999999999</v>
      </c>
      <c r="AA18" s="151">
        <v>42.582979999999992</v>
      </c>
      <c r="AB18" s="151">
        <f t="shared" si="1"/>
        <v>121.01</v>
      </c>
      <c r="AC18" s="8">
        <v>110.173</v>
      </c>
      <c r="AD18" s="8">
        <f>AH18-Z18</f>
        <v>121.97900000000001</v>
      </c>
      <c r="AE18" s="151">
        <v>143.6</v>
      </c>
      <c r="AF18" s="151">
        <v>230</v>
      </c>
      <c r="AG18" s="151">
        <v>230</v>
      </c>
      <c r="AH18" s="8">
        <v>230</v>
      </c>
      <c r="AI18" s="83" t="s">
        <v>47</v>
      </c>
    </row>
    <row r="19" spans="1:35" ht="15.75" thickBot="1">
      <c r="A19" s="80" t="s">
        <v>48</v>
      </c>
      <c r="B19" s="136">
        <v>84.4</v>
      </c>
      <c r="C19" s="137">
        <f>98-13</f>
        <v>85</v>
      </c>
      <c r="D19" s="137">
        <v>98.1</v>
      </c>
      <c r="E19" s="140">
        <v>13.1</v>
      </c>
      <c r="F19" s="140">
        <v>13.1</v>
      </c>
      <c r="G19" s="140"/>
      <c r="H19" s="140">
        <v>39</v>
      </c>
      <c r="I19" s="140">
        <v>39</v>
      </c>
      <c r="J19" s="140">
        <v>39</v>
      </c>
      <c r="K19" s="140">
        <v>24</v>
      </c>
      <c r="L19" s="140">
        <v>24</v>
      </c>
      <c r="M19" s="140">
        <v>24</v>
      </c>
      <c r="N19" s="142">
        <v>0</v>
      </c>
      <c r="O19" s="142">
        <v>0</v>
      </c>
      <c r="P19" s="142">
        <v>11</v>
      </c>
      <c r="Q19" s="142">
        <v>10.14</v>
      </c>
      <c r="R19" s="142">
        <v>10.14</v>
      </c>
      <c r="S19" s="142">
        <v>10.14</v>
      </c>
      <c r="T19" s="142">
        <v>277</v>
      </c>
      <c r="U19" s="142">
        <v>277</v>
      </c>
      <c r="V19" s="142">
        <v>277</v>
      </c>
      <c r="W19" s="8">
        <v>160.4</v>
      </c>
      <c r="X19" s="8">
        <v>160</v>
      </c>
      <c r="Y19" s="8">
        <v>160</v>
      </c>
      <c r="Z19" s="8">
        <f t="shared" si="3"/>
        <v>148.1</v>
      </c>
      <c r="AA19" s="8">
        <v>155.6</v>
      </c>
      <c r="AB19" s="8">
        <f t="shared" si="1"/>
        <v>303</v>
      </c>
      <c r="AC19" s="8">
        <f t="shared" si="2"/>
        <v>303</v>
      </c>
      <c r="AD19" s="8">
        <f t="shared" ref="AD19:AD27" si="4">AH19-Z19</f>
        <v>19.800000000000011</v>
      </c>
      <c r="AE19" s="8">
        <v>316</v>
      </c>
      <c r="AF19" s="8">
        <v>463</v>
      </c>
      <c r="AG19" s="8">
        <v>463</v>
      </c>
      <c r="AH19" s="8">
        <v>167.9</v>
      </c>
      <c r="AI19" s="83" t="s">
        <v>50</v>
      </c>
    </row>
    <row r="20" spans="1:35" s="152" customFormat="1" ht="15.75" thickBot="1">
      <c r="A20" s="80" t="s">
        <v>51</v>
      </c>
      <c r="B20" s="134" t="s">
        <v>101</v>
      </c>
      <c r="C20" s="134" t="s">
        <v>101</v>
      </c>
      <c r="D20" s="134" t="s">
        <v>101</v>
      </c>
      <c r="E20" s="150">
        <v>26</v>
      </c>
      <c r="F20" s="150">
        <v>26</v>
      </c>
      <c r="G20" s="150"/>
      <c r="H20" s="150">
        <v>13.2</v>
      </c>
      <c r="I20" s="150">
        <v>12.8</v>
      </c>
      <c r="J20" s="150"/>
      <c r="K20" s="150">
        <v>13.2</v>
      </c>
      <c r="L20" s="150">
        <v>12.8</v>
      </c>
      <c r="M20" s="150">
        <v>10</v>
      </c>
      <c r="N20" s="150">
        <v>6</v>
      </c>
      <c r="O20" s="142">
        <v>6</v>
      </c>
      <c r="P20" s="142">
        <v>6.8</v>
      </c>
      <c r="Q20" s="150">
        <v>0.4</v>
      </c>
      <c r="R20" s="150">
        <v>4</v>
      </c>
      <c r="S20" s="142">
        <v>0</v>
      </c>
      <c r="T20" s="150">
        <v>50</v>
      </c>
      <c r="U20" s="150">
        <v>50</v>
      </c>
      <c r="V20" s="142">
        <v>50</v>
      </c>
      <c r="W20" s="151">
        <v>33.157599999999995</v>
      </c>
      <c r="X20" s="151">
        <v>17</v>
      </c>
      <c r="Y20" s="151">
        <v>17</v>
      </c>
      <c r="Z20" s="8">
        <f>SUM(D20,J20,P20)</f>
        <v>6.8</v>
      </c>
      <c r="AA20" s="151">
        <v>31.842400000000005</v>
      </c>
      <c r="AB20" s="151">
        <f t="shared" si="1"/>
        <v>48</v>
      </c>
      <c r="AC20" s="8">
        <f t="shared" si="2"/>
        <v>48</v>
      </c>
      <c r="AD20" s="8">
        <f t="shared" si="4"/>
        <v>67.2</v>
      </c>
      <c r="AE20" s="151">
        <v>67</v>
      </c>
      <c r="AF20" s="151">
        <v>65</v>
      </c>
      <c r="AG20" s="151">
        <v>65</v>
      </c>
      <c r="AH20" s="8">
        <v>74</v>
      </c>
      <c r="AI20" s="83" t="s">
        <v>53</v>
      </c>
    </row>
    <row r="21" spans="1:35" ht="15.75" thickBot="1">
      <c r="A21" s="80" t="s">
        <v>104</v>
      </c>
      <c r="B21" s="78" t="s">
        <v>101</v>
      </c>
      <c r="C21" s="78" t="s">
        <v>101</v>
      </c>
      <c r="D21" s="78" t="s">
        <v>101</v>
      </c>
      <c r="E21" s="140">
        <v>6</v>
      </c>
      <c r="F21" s="140">
        <v>6</v>
      </c>
      <c r="G21" s="140">
        <v>6.07</v>
      </c>
      <c r="H21" s="140" t="s">
        <v>101</v>
      </c>
      <c r="I21" s="140" t="s">
        <v>101</v>
      </c>
      <c r="J21" s="140" t="s">
        <v>101</v>
      </c>
      <c r="K21" s="140">
        <v>6.0063000000000004</v>
      </c>
      <c r="L21" s="140">
        <v>6</v>
      </c>
      <c r="M21" s="140">
        <v>6</v>
      </c>
      <c r="N21" s="140">
        <v>0.45</v>
      </c>
      <c r="O21" s="140">
        <v>0.45</v>
      </c>
      <c r="P21" s="142">
        <v>0.99339999999999995</v>
      </c>
      <c r="Q21" s="142">
        <v>6.25</v>
      </c>
      <c r="R21" s="142">
        <v>6.25</v>
      </c>
      <c r="S21" s="142">
        <v>6.25</v>
      </c>
      <c r="T21" s="140">
        <v>136.22</v>
      </c>
      <c r="U21" s="140">
        <v>136</v>
      </c>
      <c r="V21" s="142">
        <v>136.93170000000001</v>
      </c>
      <c r="W21" s="8">
        <v>14.215300000000001</v>
      </c>
      <c r="X21" s="8">
        <v>14</v>
      </c>
      <c r="Y21" s="8">
        <v>14</v>
      </c>
      <c r="Z21" s="8">
        <f>SUM(D21,J21,P21)</f>
        <v>0.99339999999999995</v>
      </c>
      <c r="AA21" s="8">
        <v>1.7846999999999991</v>
      </c>
      <c r="AB21" s="8">
        <f t="shared" si="1"/>
        <v>1</v>
      </c>
      <c r="AC21" s="8">
        <f t="shared" si="2"/>
        <v>0</v>
      </c>
      <c r="AD21" s="8">
        <f t="shared" si="4"/>
        <v>13.006600000000001</v>
      </c>
      <c r="AE21" s="8">
        <v>16</v>
      </c>
      <c r="AF21" s="8">
        <v>15</v>
      </c>
      <c r="AG21" s="8">
        <v>14</v>
      </c>
      <c r="AH21" s="8">
        <v>14</v>
      </c>
      <c r="AI21" s="83" t="s">
        <v>56</v>
      </c>
    </row>
    <row r="22" spans="1:35" ht="15.75" thickBot="1">
      <c r="A22" s="80" t="s">
        <v>57</v>
      </c>
      <c r="B22" s="140">
        <v>74.48</v>
      </c>
      <c r="C22" s="140">
        <v>74.48</v>
      </c>
      <c r="D22" s="140"/>
      <c r="E22" s="150">
        <f>134.37-B22</f>
        <v>59.89</v>
      </c>
      <c r="F22" s="150">
        <f>134.37-C22</f>
        <v>59.89</v>
      </c>
      <c r="G22" s="150">
        <v>126</v>
      </c>
      <c r="H22" s="140" t="s">
        <v>101</v>
      </c>
      <c r="I22" s="140" t="s">
        <v>101</v>
      </c>
      <c r="J22" s="140" t="s">
        <v>101</v>
      </c>
      <c r="K22" s="150">
        <v>79.38</v>
      </c>
      <c r="L22" s="150">
        <v>126</v>
      </c>
      <c r="M22" s="150">
        <v>134.37</v>
      </c>
      <c r="N22" s="140">
        <v>12</v>
      </c>
      <c r="O22" s="142">
        <v>12</v>
      </c>
      <c r="P22" s="142">
        <v>9.3000000000000007</v>
      </c>
      <c r="Q22" s="140">
        <v>79.38</v>
      </c>
      <c r="R22" s="140">
        <v>142.72999999999999</v>
      </c>
      <c r="S22" s="142">
        <v>143.33000000000001</v>
      </c>
      <c r="T22" s="140">
        <v>400</v>
      </c>
      <c r="U22" s="140">
        <v>400</v>
      </c>
      <c r="V22" s="142">
        <v>400</v>
      </c>
      <c r="W22" s="8">
        <v>273.31900000000002</v>
      </c>
      <c r="X22" s="8">
        <v>258</v>
      </c>
      <c r="Y22" s="8">
        <v>258</v>
      </c>
      <c r="Z22" s="8">
        <f>SUM(D22,J22,P22)</f>
        <v>9.3000000000000007</v>
      </c>
      <c r="AA22" s="8">
        <v>384.68099999999998</v>
      </c>
      <c r="AB22" s="8">
        <f t="shared" si="1"/>
        <v>400</v>
      </c>
      <c r="AC22" s="8">
        <f t="shared" si="2"/>
        <v>400</v>
      </c>
      <c r="AD22" s="8">
        <f t="shared" si="4"/>
        <v>660.37</v>
      </c>
      <c r="AE22" s="8">
        <v>658</v>
      </c>
      <c r="AF22" s="8">
        <v>658</v>
      </c>
      <c r="AG22" s="8">
        <v>658</v>
      </c>
      <c r="AH22" s="8">
        <v>669.67</v>
      </c>
      <c r="AI22" s="83" t="s">
        <v>59</v>
      </c>
    </row>
    <row r="23" spans="1:35" ht="15.75" thickBot="1">
      <c r="A23" s="80" t="s">
        <v>92</v>
      </c>
      <c r="B23" s="140">
        <v>140</v>
      </c>
      <c r="C23" s="140">
        <v>130</v>
      </c>
      <c r="D23" s="140">
        <v>130</v>
      </c>
      <c r="E23" s="140">
        <v>200</v>
      </c>
      <c r="F23" s="140">
        <v>200</v>
      </c>
      <c r="G23" s="140">
        <v>200</v>
      </c>
      <c r="H23" s="140" t="s">
        <v>101</v>
      </c>
      <c r="I23" s="140" t="s">
        <v>101</v>
      </c>
      <c r="J23" s="140" t="s">
        <v>101</v>
      </c>
      <c r="K23" s="140">
        <v>120</v>
      </c>
      <c r="L23" s="140">
        <v>120</v>
      </c>
      <c r="M23" s="140">
        <v>1036</v>
      </c>
      <c r="N23" s="140">
        <v>120</v>
      </c>
      <c r="O23" s="140">
        <v>120</v>
      </c>
      <c r="P23" s="142">
        <v>213.58</v>
      </c>
      <c r="Q23" s="140">
        <v>217</v>
      </c>
      <c r="R23" s="140">
        <v>217</v>
      </c>
      <c r="S23" s="142">
        <v>217</v>
      </c>
      <c r="T23" s="140">
        <v>13300</v>
      </c>
      <c r="U23" s="140">
        <v>13300</v>
      </c>
      <c r="V23" s="142">
        <v>13300</v>
      </c>
      <c r="W23" s="8">
        <v>1360</v>
      </c>
      <c r="X23" s="8">
        <v>2050</v>
      </c>
      <c r="Y23" s="8">
        <v>2050</v>
      </c>
      <c r="Z23" s="8">
        <f>SUM(D23,J23,P23)</f>
        <v>343.58000000000004</v>
      </c>
      <c r="AA23" s="8">
        <v>175</v>
      </c>
      <c r="AB23" s="8">
        <v>330</v>
      </c>
      <c r="AC23" s="8">
        <f t="shared" si="2"/>
        <v>-330</v>
      </c>
      <c r="AD23" s="8">
        <f t="shared" si="4"/>
        <v>1376.42</v>
      </c>
      <c r="AE23" s="8">
        <v>1535</v>
      </c>
      <c r="AF23" s="8">
        <v>1720</v>
      </c>
      <c r="AG23" s="8">
        <v>1720</v>
      </c>
      <c r="AH23" s="8">
        <v>1720</v>
      </c>
      <c r="AI23" s="83" t="s">
        <v>62</v>
      </c>
    </row>
    <row r="24" spans="1:35" ht="15.75" thickBot="1">
      <c r="A24" s="174" t="s">
        <v>63</v>
      </c>
      <c r="B24" s="136">
        <v>83</v>
      </c>
      <c r="C24" s="136">
        <v>83</v>
      </c>
      <c r="D24" s="136">
        <v>78</v>
      </c>
      <c r="E24" s="150">
        <v>831</v>
      </c>
      <c r="F24" s="150">
        <v>925</v>
      </c>
      <c r="G24" s="150">
        <v>825</v>
      </c>
      <c r="H24" s="150">
        <v>117</v>
      </c>
      <c r="I24" s="150">
        <v>148</v>
      </c>
      <c r="J24" s="150">
        <v>170</v>
      </c>
      <c r="K24" s="150">
        <v>2828</v>
      </c>
      <c r="L24" s="150">
        <v>2828</v>
      </c>
      <c r="M24" s="150">
        <v>2871</v>
      </c>
      <c r="N24" s="140">
        <v>193.95910000000001</v>
      </c>
      <c r="O24" s="142">
        <v>189.70310000000001</v>
      </c>
      <c r="P24" s="180">
        <v>202.08969999999999</v>
      </c>
      <c r="Q24" s="175">
        <v>74.2</v>
      </c>
      <c r="R24" s="175">
        <v>44.98</v>
      </c>
      <c r="S24" s="176">
        <v>44.98</v>
      </c>
      <c r="T24" s="175">
        <v>554.86019999999996</v>
      </c>
      <c r="U24" s="8">
        <v>554.86019999999996</v>
      </c>
      <c r="V24" s="8">
        <v>607.65890000000002</v>
      </c>
      <c r="W24" s="151">
        <v>3938</v>
      </c>
      <c r="X24" s="151">
        <v>3862</v>
      </c>
      <c r="Y24" s="151">
        <v>3862</v>
      </c>
      <c r="Z24" s="151">
        <v>3950</v>
      </c>
      <c r="AA24" s="8">
        <v>2806</v>
      </c>
      <c r="AB24" s="8">
        <f t="shared" si="1"/>
        <v>2886</v>
      </c>
      <c r="AC24" s="8">
        <f t="shared" si="2"/>
        <v>2886</v>
      </c>
      <c r="AD24" s="8">
        <f t="shared" si="4"/>
        <v>2989</v>
      </c>
      <c r="AE24" s="8">
        <v>6744</v>
      </c>
      <c r="AF24" s="8">
        <v>6748</v>
      </c>
      <c r="AG24" s="8">
        <v>6748</v>
      </c>
      <c r="AH24" s="8">
        <v>6939</v>
      </c>
      <c r="AI24" s="83" t="s">
        <v>65</v>
      </c>
    </row>
    <row r="25" spans="1:35" ht="15.75" thickBot="1">
      <c r="A25" s="174" t="s">
        <v>66</v>
      </c>
      <c r="B25" s="140">
        <v>777</v>
      </c>
      <c r="C25" s="140">
        <v>934</v>
      </c>
      <c r="D25" s="140">
        <v>961</v>
      </c>
      <c r="E25" s="140">
        <v>684.5</v>
      </c>
      <c r="F25" s="140">
        <v>798</v>
      </c>
      <c r="G25" s="140">
        <v>821</v>
      </c>
      <c r="H25" s="140">
        <v>5881.85</v>
      </c>
      <c r="I25" s="140">
        <v>3942</v>
      </c>
      <c r="J25" s="140">
        <v>4822</v>
      </c>
      <c r="K25" s="140">
        <v>791</v>
      </c>
      <c r="L25" s="140">
        <v>983</v>
      </c>
      <c r="M25" s="140">
        <v>896</v>
      </c>
      <c r="N25" s="140">
        <v>1504</v>
      </c>
      <c r="O25" s="142">
        <v>1507.9780000000001</v>
      </c>
      <c r="P25" s="142">
        <v>1508</v>
      </c>
      <c r="Q25" s="140">
        <v>5721.59</v>
      </c>
      <c r="R25" s="140">
        <v>5732.09</v>
      </c>
      <c r="S25" s="142">
        <v>5742.49</v>
      </c>
      <c r="T25" s="140">
        <v>21000</v>
      </c>
      <c r="U25" s="140">
        <v>21000</v>
      </c>
      <c r="V25" s="142">
        <v>24850</v>
      </c>
      <c r="W25" s="8">
        <v>9186.5</v>
      </c>
      <c r="X25" s="8">
        <v>9525.8071999999993</v>
      </c>
      <c r="Y25" s="8">
        <v>6657</v>
      </c>
      <c r="Z25" s="8">
        <v>7500</v>
      </c>
      <c r="AA25" s="8">
        <v>3762.66</v>
      </c>
      <c r="AB25" s="8">
        <f t="shared" si="1"/>
        <v>3423.3528000000006</v>
      </c>
      <c r="AC25" s="8">
        <f t="shared" si="2"/>
        <v>2343</v>
      </c>
      <c r="AD25" s="8">
        <f t="shared" si="4"/>
        <v>1882</v>
      </c>
      <c r="AE25" s="8">
        <v>12949.16</v>
      </c>
      <c r="AF25" s="8">
        <v>12949.16</v>
      </c>
      <c r="AG25" s="8">
        <v>9000</v>
      </c>
      <c r="AH25" s="8">
        <v>9382</v>
      </c>
      <c r="AI25" s="83" t="s">
        <v>68</v>
      </c>
    </row>
    <row r="26" spans="1:35" ht="15.75" thickBot="1">
      <c r="A26" s="80" t="s">
        <v>69</v>
      </c>
      <c r="B26" s="140" t="s">
        <v>101</v>
      </c>
      <c r="C26" s="140" t="s">
        <v>101</v>
      </c>
      <c r="D26" s="140" t="s">
        <v>101</v>
      </c>
      <c r="E26" s="150">
        <v>5</v>
      </c>
      <c r="F26" s="150"/>
      <c r="G26" s="150">
        <v>11</v>
      </c>
      <c r="H26" s="150">
        <v>235.7</v>
      </c>
      <c r="I26" s="150">
        <v>235.7</v>
      </c>
      <c r="J26" s="150">
        <v>303.74459999999999</v>
      </c>
      <c r="K26" s="150"/>
      <c r="L26" s="150"/>
      <c r="M26" s="150"/>
      <c r="N26" s="140">
        <v>52.2605</v>
      </c>
      <c r="O26" s="142">
        <v>50.605699999999999</v>
      </c>
      <c r="P26" s="142">
        <v>49.670099999999998</v>
      </c>
      <c r="Q26" s="140">
        <v>323.7</v>
      </c>
      <c r="R26" s="140">
        <v>318.3</v>
      </c>
      <c r="S26" s="142">
        <v>312.8</v>
      </c>
      <c r="T26" s="140">
        <v>39250</v>
      </c>
      <c r="U26" s="140">
        <v>39250</v>
      </c>
      <c r="V26" s="142">
        <v>39296.585299999999</v>
      </c>
      <c r="W26" s="8">
        <v>336</v>
      </c>
      <c r="X26" s="8">
        <v>411</v>
      </c>
      <c r="Y26" s="8">
        <v>411</v>
      </c>
      <c r="Z26" s="8">
        <f>SUM(D26,J26,P26)</f>
        <v>353.41469999999998</v>
      </c>
      <c r="AA26" s="8">
        <v>3635.1</v>
      </c>
      <c r="AB26" s="8">
        <f t="shared" si="1"/>
        <v>39250</v>
      </c>
      <c r="AC26" s="8">
        <f t="shared" si="2"/>
        <v>39250</v>
      </c>
      <c r="AD26" s="8">
        <f t="shared" si="4"/>
        <v>39307.585299999999</v>
      </c>
      <c r="AE26" s="8">
        <v>39711</v>
      </c>
      <c r="AF26" s="8">
        <v>39661</v>
      </c>
      <c r="AG26" s="8">
        <v>39661</v>
      </c>
      <c r="AH26" s="8">
        <v>39661</v>
      </c>
      <c r="AI26" s="83" t="s">
        <v>72</v>
      </c>
    </row>
    <row r="27" spans="1:35" ht="15.75" thickBot="1">
      <c r="A27" s="81" t="s">
        <v>77</v>
      </c>
      <c r="B27" s="141">
        <v>228.4</v>
      </c>
      <c r="C27" s="141">
        <v>228.4</v>
      </c>
      <c r="D27" s="141">
        <v>294</v>
      </c>
      <c r="E27" s="140">
        <v>343.3</v>
      </c>
      <c r="F27" s="140"/>
      <c r="H27" s="140">
        <v>506.53899999999999</v>
      </c>
      <c r="I27" s="140">
        <v>526.61300000000006</v>
      </c>
      <c r="J27" s="179"/>
      <c r="K27" s="140">
        <v>558.27</v>
      </c>
      <c r="L27" s="140">
        <v>597.87300000000005</v>
      </c>
      <c r="M27" s="179"/>
      <c r="N27" s="142">
        <v>387</v>
      </c>
      <c r="O27" s="142">
        <v>328</v>
      </c>
      <c r="P27" s="142">
        <v>328</v>
      </c>
      <c r="Q27" s="142">
        <v>549</v>
      </c>
      <c r="R27" s="142">
        <v>549</v>
      </c>
      <c r="S27" s="142">
        <v>549</v>
      </c>
      <c r="T27" s="142">
        <v>22000</v>
      </c>
      <c r="U27" s="142">
        <f>22.6*1000</f>
        <v>22600</v>
      </c>
      <c r="V27" s="142">
        <v>22018</v>
      </c>
      <c r="W27" s="139">
        <v>1357.0390000000002</v>
      </c>
      <c r="X27" s="8">
        <v>1064.8119999999999</v>
      </c>
      <c r="Y27" s="147">
        <v>1124.4860000000001</v>
      </c>
      <c r="Z27" s="8">
        <f>+D27+J27+P27</f>
        <v>622</v>
      </c>
      <c r="AA27" s="8">
        <v>997.56099999999969</v>
      </c>
      <c r="AB27" s="8">
        <f>AF27-X27</f>
        <v>387.6260000000002</v>
      </c>
      <c r="AC27" s="8">
        <f t="shared" si="2"/>
        <v>327.952</v>
      </c>
      <c r="AD27" s="8">
        <f t="shared" si="4"/>
        <v>830</v>
      </c>
      <c r="AE27" s="8">
        <v>2354.6</v>
      </c>
      <c r="AF27" s="8">
        <v>1452.4380000000001</v>
      </c>
      <c r="AG27" s="8">
        <v>1452.4380000000001</v>
      </c>
      <c r="AH27" s="8">
        <v>1452</v>
      </c>
      <c r="AI27" s="84" t="s">
        <v>78</v>
      </c>
    </row>
    <row r="28" spans="1:35" ht="16.5" thickBot="1">
      <c r="A28" s="56" t="s">
        <v>145</v>
      </c>
      <c r="B28" s="82">
        <f t="shared" ref="B28:D28" si="5">SUM(B6:B27)</f>
        <v>8864.0244999999995</v>
      </c>
      <c r="C28" s="82">
        <f t="shared" si="5"/>
        <v>9750.9809999999979</v>
      </c>
      <c r="D28" s="82">
        <f t="shared" si="5"/>
        <v>10148.388000000001</v>
      </c>
      <c r="E28" s="82">
        <f>SUM(E6:E27)</f>
        <v>4558.4255999999996</v>
      </c>
      <c r="F28" s="82">
        <f>SUM(F6:F27)</f>
        <v>3953.893</v>
      </c>
      <c r="G28" s="82">
        <f>SUM(G6:G27)</f>
        <v>3466.8739999999998</v>
      </c>
      <c r="H28" s="82">
        <f>SUM(H6:H27)</f>
        <v>34626.490962549993</v>
      </c>
      <c r="I28" s="82">
        <f t="shared" ref="I28:J28" si="6">SUM(I6:I27)</f>
        <v>38486.848462549999</v>
      </c>
      <c r="J28" s="82">
        <f t="shared" si="6"/>
        <v>39998.401899999997</v>
      </c>
      <c r="K28" s="82">
        <f>SUM(K6:K27)</f>
        <v>11156.129112000001</v>
      </c>
      <c r="L28" s="82">
        <f>SUM(L6:L27)</f>
        <v>11848.677</v>
      </c>
      <c r="M28" s="82">
        <f>SUM(M6:M27)</f>
        <v>12805.060799999999</v>
      </c>
      <c r="N28" s="82">
        <f t="shared" ref="N28" si="7">SUM(N6:N27)</f>
        <v>14567.674200000001</v>
      </c>
      <c r="O28" s="82">
        <f>SUM(O6:O27)</f>
        <v>12516.365900000001</v>
      </c>
      <c r="P28" s="82">
        <f>SUM(P6:P27)</f>
        <v>11871.124299999998</v>
      </c>
      <c r="Q28" s="82">
        <f t="shared" ref="Q28:V28" si="8">SUM(Q6:Q27)</f>
        <v>37272.001000000004</v>
      </c>
      <c r="R28" s="82">
        <f t="shared" si="8"/>
        <v>38765.581000000006</v>
      </c>
      <c r="S28" s="82">
        <f t="shared" si="8"/>
        <v>36500.242000000006</v>
      </c>
      <c r="T28" s="82">
        <f t="shared" si="8"/>
        <v>411520.59019999998</v>
      </c>
      <c r="U28" s="82">
        <f t="shared" si="8"/>
        <v>412446.35519999999</v>
      </c>
      <c r="V28" s="82">
        <f t="shared" si="8"/>
        <v>416338.32139999996</v>
      </c>
      <c r="W28" s="82">
        <v>72858.485640000014</v>
      </c>
      <c r="X28" s="82">
        <f>SUM(X6:X27)</f>
        <v>59315.40219999999</v>
      </c>
      <c r="Y28" s="82">
        <f>SUM(Y6:Y27)</f>
        <v>64305.078000000001</v>
      </c>
      <c r="Z28" s="82">
        <f>SUM(Z6:Z27)</f>
        <v>65585.125500000009</v>
      </c>
      <c r="AA28" s="82">
        <v>159894.65767609642</v>
      </c>
      <c r="AB28" s="82">
        <f>AF28-X28</f>
        <v>192356.19941200002</v>
      </c>
      <c r="AC28" s="82">
        <f t="shared" si="2"/>
        <v>186072.66999999998</v>
      </c>
      <c r="AD28" s="82">
        <f>SUM(AD6:AD27)</f>
        <v>184036.12319000001</v>
      </c>
      <c r="AE28" s="82">
        <v>232755.14331609645</v>
      </c>
      <c r="AF28" s="82">
        <f>SUM(AF6:AF27)</f>
        <v>251671.601612</v>
      </c>
      <c r="AG28" s="82">
        <f t="shared" ref="AG28" si="9">SUM(AG6:AG27)</f>
        <v>250377.74799999999</v>
      </c>
      <c r="AH28" s="82">
        <f>SUM(AH6:AH27)</f>
        <v>249621.24869000001</v>
      </c>
      <c r="AI28" s="56" t="s">
        <v>140</v>
      </c>
    </row>
    <row r="29" spans="1:35" ht="16.5" thickBot="1">
      <c r="A29" s="56" t="s">
        <v>133</v>
      </c>
      <c r="B29" s="82"/>
      <c r="C29" s="82"/>
      <c r="D29" s="82"/>
      <c r="E29" s="82">
        <v>169319.7329</v>
      </c>
      <c r="F29" s="82">
        <v>170235.8394</v>
      </c>
      <c r="G29" s="82">
        <v>174493.42199999999</v>
      </c>
      <c r="H29" s="82"/>
      <c r="I29" s="82"/>
      <c r="J29" s="82"/>
      <c r="K29" s="82">
        <v>169730.31</v>
      </c>
      <c r="L29" s="82">
        <v>169730.31</v>
      </c>
      <c r="M29" s="82">
        <v>1061386.5881000001</v>
      </c>
      <c r="N29" s="82">
        <v>185639.22630000001</v>
      </c>
      <c r="O29" s="82">
        <v>179634.02549999999</v>
      </c>
      <c r="P29" s="82">
        <v>176011.7703</v>
      </c>
      <c r="Q29" s="82">
        <v>4063843.08</v>
      </c>
      <c r="R29" s="82">
        <v>4063843.08</v>
      </c>
      <c r="S29" s="82">
        <v>4058930.81</v>
      </c>
      <c r="T29" s="82">
        <v>3193180.8265999998</v>
      </c>
      <c r="U29" s="82">
        <v>3196029.6771</v>
      </c>
      <c r="V29" s="82">
        <v>3332539.8839000002</v>
      </c>
      <c r="W29" s="82">
        <v>4855607.1035000002</v>
      </c>
      <c r="X29" s="82">
        <v>4750459.2597000003</v>
      </c>
      <c r="Y29" s="82">
        <v>4752110.7105999999</v>
      </c>
      <c r="Z29" s="82">
        <f t="shared" si="3"/>
        <v>176011.7703</v>
      </c>
      <c r="AA29" s="82">
        <v>1422901.3099999998</v>
      </c>
      <c r="AB29" s="82">
        <v>1557248.4561000001</v>
      </c>
      <c r="AC29" s="82">
        <f t="shared" si="2"/>
        <v>1556059.2400000002</v>
      </c>
      <c r="AD29" s="82">
        <f t="shared" si="2"/>
        <v>6130115.4485999998</v>
      </c>
      <c r="AE29" s="82">
        <v>6278508.4134999998</v>
      </c>
      <c r="AF29" s="82">
        <v>6307707.7158000004</v>
      </c>
      <c r="AG29" s="82">
        <v>6308169.9506000001</v>
      </c>
      <c r="AH29" s="82">
        <v>6306127.2188999997</v>
      </c>
      <c r="AI29" s="56" t="s">
        <v>136</v>
      </c>
    </row>
    <row r="30" spans="1:35">
      <c r="A30" s="43" t="s">
        <v>105</v>
      </c>
      <c r="AI30" s="5" t="s">
        <v>106</v>
      </c>
    </row>
    <row r="31" spans="1:35">
      <c r="A31" s="44" t="s">
        <v>107</v>
      </c>
      <c r="AI31" s="21" t="s">
        <v>142</v>
      </c>
    </row>
    <row r="32" spans="1:35">
      <c r="A32" s="43" t="s">
        <v>110</v>
      </c>
      <c r="AI32" s="5" t="s">
        <v>141</v>
      </c>
    </row>
    <row r="33" spans="1:35">
      <c r="A33" s="44" t="s">
        <v>108</v>
      </c>
      <c r="AI33" s="21" t="s">
        <v>143</v>
      </c>
    </row>
  </sheetData>
  <mergeCells count="21">
    <mergeCell ref="H4:J4"/>
    <mergeCell ref="H3:M3"/>
    <mergeCell ref="K4:M4"/>
    <mergeCell ref="W3:Z3"/>
    <mergeCell ref="W4:Z4"/>
    <mergeCell ref="N4:P4"/>
    <mergeCell ref="N3:P3"/>
    <mergeCell ref="A2:B2"/>
    <mergeCell ref="A3:A5"/>
    <mergeCell ref="B3:G3"/>
    <mergeCell ref="E4:G4"/>
    <mergeCell ref="B4:D4"/>
    <mergeCell ref="AI3:AI5"/>
    <mergeCell ref="T3:V3"/>
    <mergeCell ref="T4:V4"/>
    <mergeCell ref="Q3:S3"/>
    <mergeCell ref="Q4:S4"/>
    <mergeCell ref="AE3:AH3"/>
    <mergeCell ref="AE4:AH4"/>
    <mergeCell ref="AA3:AD3"/>
    <mergeCell ref="AA4:AD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1"/>
  <sheetViews>
    <sheetView rightToLeft="1" workbookViewId="0">
      <selection activeCell="G7" sqref="G7:I30"/>
    </sheetView>
  </sheetViews>
  <sheetFormatPr defaultColWidth="9.140625" defaultRowHeight="15"/>
  <cols>
    <col min="1" max="9" width="16.42578125" style="21" customWidth="1"/>
    <col min="10" max="10" width="23.140625" style="21" customWidth="1"/>
    <col min="11" max="16384" width="9.140625" style="21"/>
  </cols>
  <sheetData>
    <row r="1" spans="1:13" ht="15.75" customHeight="1">
      <c r="A1" s="206" t="s">
        <v>197</v>
      </c>
      <c r="B1" s="206"/>
      <c r="C1" s="206"/>
      <c r="D1" s="206"/>
      <c r="E1" s="206"/>
      <c r="F1" s="206"/>
      <c r="G1" s="206"/>
    </row>
    <row r="2" spans="1:13" ht="15.75" customHeight="1">
      <c r="D2" s="3"/>
      <c r="E2" s="3"/>
      <c r="F2" s="3"/>
      <c r="G2" s="3"/>
      <c r="H2" s="3"/>
      <c r="I2" s="3"/>
      <c r="J2" s="21" t="s">
        <v>196</v>
      </c>
      <c r="K2" s="3"/>
      <c r="L2" s="3"/>
      <c r="M2" s="3"/>
    </row>
    <row r="3" spans="1:13" ht="16.5" customHeight="1" thickBot="1">
      <c r="A3" s="10" t="s">
        <v>180</v>
      </c>
      <c r="B3" s="10"/>
      <c r="C3" s="10"/>
      <c r="D3" s="10"/>
      <c r="E3" s="156"/>
      <c r="F3" s="10"/>
      <c r="G3" s="4"/>
      <c r="J3" s="10" t="s">
        <v>111</v>
      </c>
      <c r="K3" s="3"/>
    </row>
    <row r="4" spans="1:13" ht="16.5" thickBot="1">
      <c r="A4" s="269" t="s">
        <v>0</v>
      </c>
      <c r="B4" s="278" t="s">
        <v>112</v>
      </c>
      <c r="C4" s="279"/>
      <c r="D4" s="279"/>
      <c r="E4" s="280"/>
      <c r="F4" s="278" t="s">
        <v>113</v>
      </c>
      <c r="G4" s="279"/>
      <c r="H4" s="279"/>
      <c r="I4" s="280"/>
      <c r="J4" s="272" t="s">
        <v>3</v>
      </c>
      <c r="K4" s="3"/>
    </row>
    <row r="5" spans="1:13" ht="16.5" thickBot="1">
      <c r="A5" s="270"/>
      <c r="B5" s="275" t="s">
        <v>114</v>
      </c>
      <c r="C5" s="276"/>
      <c r="D5" s="276"/>
      <c r="E5" s="277"/>
      <c r="F5" s="281" t="s">
        <v>115</v>
      </c>
      <c r="G5" s="282"/>
      <c r="H5" s="282"/>
      <c r="I5" s="283"/>
      <c r="J5" s="273"/>
      <c r="K5" s="3"/>
    </row>
    <row r="6" spans="1:13" ht="16.5" thickBot="1">
      <c r="A6" s="271"/>
      <c r="B6" s="85">
        <v>2017</v>
      </c>
      <c r="C6" s="85">
        <v>2018</v>
      </c>
      <c r="D6" s="85">
        <v>2019</v>
      </c>
      <c r="E6" s="85">
        <v>2020</v>
      </c>
      <c r="F6" s="143">
        <v>2017</v>
      </c>
      <c r="G6" s="143">
        <v>2018</v>
      </c>
      <c r="H6" s="143">
        <v>2019</v>
      </c>
      <c r="I6" s="143">
        <v>2020</v>
      </c>
      <c r="J6" s="274"/>
    </row>
    <row r="7" spans="1:13" ht="16.5" thickBot="1">
      <c r="A7" s="86" t="s">
        <v>5</v>
      </c>
      <c r="B7" s="19">
        <v>40597.14</v>
      </c>
      <c r="C7" s="19">
        <v>42932.394366</v>
      </c>
      <c r="D7" s="19">
        <v>44502.816900999998</v>
      </c>
      <c r="E7" s="13">
        <v>43697.183099000002</v>
      </c>
      <c r="F7" s="13">
        <v>2288.5709999999999</v>
      </c>
      <c r="G7" s="13">
        <v>2077.4647890000001</v>
      </c>
      <c r="H7" s="13">
        <v>2192.4430000000002</v>
      </c>
      <c r="I7" s="13">
        <v>2273.2394370000002</v>
      </c>
      <c r="J7" s="91" t="s">
        <v>8</v>
      </c>
    </row>
    <row r="8" spans="1:13" ht="16.5" thickBot="1">
      <c r="A8" s="86" t="s">
        <v>9</v>
      </c>
      <c r="B8" s="12">
        <v>382575.03992000001</v>
      </c>
      <c r="C8" s="12">
        <v>422215.04358499998</v>
      </c>
      <c r="D8" s="19">
        <v>421142.26793799998</v>
      </c>
      <c r="E8" s="13">
        <v>358868.76517500001</v>
      </c>
      <c r="F8" s="14">
        <v>2919.2848131855621</v>
      </c>
      <c r="G8" s="14">
        <v>3034.624014</v>
      </c>
      <c r="H8" s="13">
        <v>3077.8768700000001</v>
      </c>
      <c r="I8" s="13">
        <v>3296.6024360000001</v>
      </c>
      <c r="J8" s="91" t="s">
        <v>167</v>
      </c>
    </row>
    <row r="9" spans="1:13" ht="16.5" thickBot="1">
      <c r="A9" s="86" t="s">
        <v>12</v>
      </c>
      <c r="B9" s="12">
        <v>35325.909874999998</v>
      </c>
      <c r="C9" s="12">
        <v>37652.526596000003</v>
      </c>
      <c r="D9" s="19">
        <v>38574.069149000003</v>
      </c>
      <c r="E9" s="13">
        <v>33903.884596000004</v>
      </c>
      <c r="F9" s="14">
        <v>114.73628801476278</v>
      </c>
      <c r="G9" s="14">
        <v>108.892213</v>
      </c>
      <c r="H9" s="13">
        <v>117.227189</v>
      </c>
      <c r="I9" s="13">
        <v>97.459601000000006</v>
      </c>
      <c r="J9" s="91" t="s">
        <v>14</v>
      </c>
    </row>
    <row r="10" spans="1:13" ht="16.5" thickBot="1">
      <c r="A10" s="86" t="s">
        <v>15</v>
      </c>
      <c r="B10" s="12">
        <v>39950</v>
      </c>
      <c r="C10" s="12">
        <v>35769.71</v>
      </c>
      <c r="D10" s="19">
        <v>38797.408925999996</v>
      </c>
      <c r="E10" s="13">
        <v>39218.117653000001</v>
      </c>
      <c r="F10" s="14">
        <v>3595.5</v>
      </c>
      <c r="G10" s="14">
        <v>3910.2359139999999</v>
      </c>
      <c r="H10" s="13">
        <v>3910.2359139999999</v>
      </c>
      <c r="I10" s="13">
        <v>4604.0007939999996</v>
      </c>
      <c r="J10" s="91" t="s">
        <v>17</v>
      </c>
    </row>
    <row r="11" spans="1:13" ht="16.5" thickBot="1">
      <c r="A11" s="86" t="s">
        <v>18</v>
      </c>
      <c r="B11" s="12">
        <v>167574.8017303533</v>
      </c>
      <c r="C11" s="12">
        <v>204523</v>
      </c>
      <c r="D11" s="12">
        <v>171157.86311899999</v>
      </c>
      <c r="E11" s="13">
        <v>147688.69383</v>
      </c>
      <c r="F11" s="14">
        <v>20565.068493150688</v>
      </c>
      <c r="G11" s="14">
        <v>20769.54</v>
      </c>
      <c r="H11" s="13">
        <v>25291</v>
      </c>
      <c r="I11" s="13">
        <v>20756.163587999999</v>
      </c>
      <c r="J11" s="91" t="s">
        <v>20</v>
      </c>
    </row>
    <row r="12" spans="1:13" ht="16.5" thickBot="1">
      <c r="A12" s="87" t="s">
        <v>132</v>
      </c>
      <c r="B12" s="12">
        <v>1082.4358340000001</v>
      </c>
      <c r="C12" s="12">
        <v>1178.530634</v>
      </c>
      <c r="D12" s="19">
        <v>1165.840745</v>
      </c>
      <c r="E12" s="13">
        <v>1235.4003170000001</v>
      </c>
      <c r="F12" s="14">
        <v>368.02818356000006</v>
      </c>
      <c r="G12" s="14">
        <v>384.70194600000002</v>
      </c>
      <c r="H12" s="13">
        <v>385.561373</v>
      </c>
      <c r="I12" s="13">
        <v>453.39986499999998</v>
      </c>
      <c r="J12" s="91" t="s">
        <v>26</v>
      </c>
    </row>
    <row r="13" spans="1:13" ht="16.5" thickBot="1">
      <c r="A13" s="86" t="s">
        <v>21</v>
      </c>
      <c r="B13" s="12">
        <v>1844.6770200000001</v>
      </c>
      <c r="C13" s="12">
        <v>2923.3625929999998</v>
      </c>
      <c r="D13" s="19">
        <v>3166.3290569999999</v>
      </c>
      <c r="E13" s="13">
        <v>3423.4582489999998</v>
      </c>
      <c r="F13" s="14">
        <v>39.51</v>
      </c>
      <c r="G13" s="14">
        <v>36.957988</v>
      </c>
      <c r="H13" s="13">
        <v>40.292400000000001</v>
      </c>
      <c r="I13" s="13">
        <v>43.882240000000003</v>
      </c>
      <c r="J13" s="91" t="s">
        <v>24</v>
      </c>
    </row>
    <row r="14" spans="1:13" ht="16.5" thickBot="1">
      <c r="A14" s="86" t="s">
        <v>27</v>
      </c>
      <c r="B14" s="12">
        <v>683827.14428999997</v>
      </c>
      <c r="C14" s="12">
        <v>786521.83157200005</v>
      </c>
      <c r="D14" s="19">
        <v>792966.95665900002</v>
      </c>
      <c r="E14" s="13">
        <v>700117.92326800001</v>
      </c>
      <c r="F14" s="14">
        <v>20514.814328699998</v>
      </c>
      <c r="G14" s="14">
        <v>17495.755722000002</v>
      </c>
      <c r="H14" s="13">
        <v>17709.616837000001</v>
      </c>
      <c r="I14" s="13">
        <v>17941.026519999999</v>
      </c>
      <c r="J14" s="91" t="s">
        <v>30</v>
      </c>
    </row>
    <row r="15" spans="1:13" ht="16.5" thickBot="1">
      <c r="A15" s="86" t="s">
        <v>31</v>
      </c>
      <c r="B15" s="12">
        <v>123050</v>
      </c>
      <c r="C15" s="12">
        <v>48363.451729</v>
      </c>
      <c r="D15" s="19">
        <v>34895.362079999999</v>
      </c>
      <c r="E15" s="13">
        <v>62057.377923</v>
      </c>
      <c r="F15" s="14">
        <v>11067.65</v>
      </c>
      <c r="G15" s="14">
        <v>10398.14243</v>
      </c>
      <c r="H15" s="13">
        <v>15162.4</v>
      </c>
      <c r="I15" s="13">
        <v>13280.566989000001</v>
      </c>
      <c r="J15" s="91" t="s">
        <v>34</v>
      </c>
    </row>
    <row r="16" spans="1:13" ht="16.5" thickBot="1">
      <c r="A16" s="86" t="s">
        <v>35</v>
      </c>
      <c r="B16" s="12">
        <v>15183.363832999999</v>
      </c>
      <c r="C16" s="12">
        <v>16361.274329</v>
      </c>
      <c r="D16" s="19">
        <v>20379.232553999998</v>
      </c>
      <c r="E16" s="13">
        <v>15572.35232</v>
      </c>
      <c r="F16" s="14">
        <v>1359.3774193273707</v>
      </c>
      <c r="G16" s="14">
        <v>3370.9912920000002</v>
      </c>
      <c r="H16" s="13">
        <v>4195.0819289999999</v>
      </c>
      <c r="I16" s="13">
        <v>3207.4665140000002</v>
      </c>
      <c r="J16" s="91" t="s">
        <v>166</v>
      </c>
    </row>
    <row r="17" spans="1:14" ht="16.5" thickBot="1">
      <c r="A17" s="88" t="s">
        <v>76</v>
      </c>
      <c r="B17" s="12">
        <v>1535.2856690000001</v>
      </c>
      <c r="C17" s="12">
        <v>1553.3866250000001</v>
      </c>
      <c r="D17" s="19">
        <v>1626.302864</v>
      </c>
      <c r="E17" s="13">
        <v>1873.1572000000001</v>
      </c>
      <c r="F17" s="14">
        <v>965.93759748206833</v>
      </c>
      <c r="G17" s="14">
        <v>821.43495099999996</v>
      </c>
      <c r="H17" s="13">
        <v>859.99300900000003</v>
      </c>
      <c r="I17" s="13">
        <v>990.527604</v>
      </c>
      <c r="J17" s="91" t="s">
        <v>41</v>
      </c>
    </row>
    <row r="18" spans="1:14" ht="16.5" thickBot="1">
      <c r="A18" s="86" t="s">
        <v>42</v>
      </c>
      <c r="B18" s="12">
        <v>193160</v>
      </c>
      <c r="C18" s="12">
        <v>215489.48180099999</v>
      </c>
      <c r="D18" s="19">
        <v>225232.37360399999</v>
      </c>
      <c r="E18" s="13">
        <v>166756.98439600001</v>
      </c>
      <c r="F18" s="14">
        <v>6347.6949999999997</v>
      </c>
      <c r="G18" s="14">
        <v>5345.8019020000002</v>
      </c>
      <c r="H18" s="13">
        <v>7416.8446700000004</v>
      </c>
      <c r="I18" s="13">
        <v>9828.861997</v>
      </c>
      <c r="J18" s="91" t="s">
        <v>44</v>
      </c>
    </row>
    <row r="19" spans="1:14" ht="16.5" thickBot="1">
      <c r="A19" s="86" t="s">
        <v>45</v>
      </c>
      <c r="B19" s="12">
        <v>70780</v>
      </c>
      <c r="C19" s="12">
        <v>79151.3</v>
      </c>
      <c r="D19" s="19">
        <v>76331.518668000004</v>
      </c>
      <c r="E19" s="13">
        <v>63367.601873</v>
      </c>
      <c r="F19" s="14">
        <v>1617.9099999999999</v>
      </c>
      <c r="G19" s="14">
        <v>1678.8200000000002</v>
      </c>
      <c r="H19" s="13">
        <v>1781.75</v>
      </c>
      <c r="I19" s="13">
        <v>1425.320817</v>
      </c>
      <c r="J19" s="91" t="s">
        <v>47</v>
      </c>
    </row>
    <row r="20" spans="1:14" ht="16.5" thickBot="1">
      <c r="A20" s="86" t="s">
        <v>48</v>
      </c>
      <c r="B20" s="12">
        <v>14498.1</v>
      </c>
      <c r="C20" s="12">
        <v>16276.6</v>
      </c>
      <c r="D20" s="19">
        <v>17058.7</v>
      </c>
      <c r="E20" s="13">
        <v>15561.3</v>
      </c>
      <c r="F20" s="14">
        <v>390</v>
      </c>
      <c r="G20" s="14">
        <v>119.79</v>
      </c>
      <c r="H20" s="13">
        <v>120.45</v>
      </c>
      <c r="I20" s="13">
        <v>1112.617471</v>
      </c>
      <c r="J20" s="91" t="s">
        <v>50</v>
      </c>
    </row>
    <row r="21" spans="1:14" ht="16.5" thickBot="1">
      <c r="A21" s="86" t="s">
        <v>51</v>
      </c>
      <c r="B21" s="19">
        <v>166930</v>
      </c>
      <c r="C21" s="19">
        <v>191362.08791199999</v>
      </c>
      <c r="D21" s="19">
        <v>183466.20879100001</v>
      </c>
      <c r="E21" s="13">
        <v>146400.51934299999</v>
      </c>
      <c r="F21" s="14">
        <v>310.16483516483515</v>
      </c>
      <c r="G21" s="14">
        <v>335.71428600000002</v>
      </c>
      <c r="H21" s="13">
        <v>121.3</v>
      </c>
      <c r="I21" s="13">
        <v>419.52480100000002</v>
      </c>
      <c r="J21" s="91" t="s">
        <v>53</v>
      </c>
    </row>
    <row r="22" spans="1:14" ht="16.5" thickBot="1">
      <c r="A22" s="86" t="s">
        <v>54</v>
      </c>
      <c r="B22" s="12">
        <v>119534.02115</v>
      </c>
      <c r="C22" s="12">
        <v>140665.47588099999</v>
      </c>
      <c r="D22" s="19">
        <v>134623.592787</v>
      </c>
      <c r="E22" s="13">
        <v>105948.765176</v>
      </c>
      <c r="F22" s="14">
        <v>904.38509726343557</v>
      </c>
      <c r="G22" s="14">
        <v>617.80851900000005</v>
      </c>
      <c r="H22" s="13">
        <v>607.78281400000003</v>
      </c>
      <c r="I22" s="13">
        <v>484.68739799999997</v>
      </c>
      <c r="J22" s="91" t="s">
        <v>56</v>
      </c>
    </row>
    <row r="23" spans="1:14" ht="16.5" thickBot="1">
      <c r="A23" s="86" t="s">
        <v>57</v>
      </c>
      <c r="B23" s="12">
        <v>53390</v>
      </c>
      <c r="C23" s="12">
        <v>54961.275741999998</v>
      </c>
      <c r="D23" s="19">
        <v>53367.042271999999</v>
      </c>
      <c r="E23" s="13">
        <v>63545.998162999997</v>
      </c>
      <c r="F23" s="14">
        <v>1830</v>
      </c>
      <c r="G23" s="14">
        <v>1778.492596</v>
      </c>
      <c r="H23" s="13">
        <v>2824.4</v>
      </c>
      <c r="I23" s="13">
        <v>1591.4195279999999</v>
      </c>
      <c r="J23" s="91" t="s">
        <v>59</v>
      </c>
    </row>
    <row r="24" spans="1:14" ht="16.5" thickBot="1">
      <c r="A24" s="86" t="s">
        <v>60</v>
      </c>
      <c r="B24" s="12">
        <v>38120</v>
      </c>
      <c r="C24" s="12">
        <v>34736.506999999998</v>
      </c>
      <c r="D24" s="19">
        <v>32600.102481000002</v>
      </c>
      <c r="E24" s="13">
        <v>29153.292138000001</v>
      </c>
      <c r="F24" s="14">
        <v>820.3950000000001</v>
      </c>
      <c r="G24" s="14">
        <v>276.40842500000002</v>
      </c>
      <c r="H24" s="13">
        <v>267.09500200000002</v>
      </c>
      <c r="I24" s="13">
        <v>1200.173714</v>
      </c>
      <c r="J24" s="91" t="s">
        <v>62</v>
      </c>
    </row>
    <row r="25" spans="1:14" ht="16.5" thickBot="1">
      <c r="A25" s="86" t="s">
        <v>63</v>
      </c>
      <c r="B25" s="12">
        <v>235370</v>
      </c>
      <c r="C25" s="12">
        <v>308499.29600000003</v>
      </c>
      <c r="D25" s="19">
        <v>317359.29318799998</v>
      </c>
      <c r="E25" s="13">
        <v>369308.72138900001</v>
      </c>
      <c r="F25" s="14">
        <v>22411.89</v>
      </c>
      <c r="G25" s="14">
        <v>34861.567999999999</v>
      </c>
      <c r="H25" s="13">
        <v>35063.634375000001</v>
      </c>
      <c r="I25" s="13">
        <v>42501.183504000001</v>
      </c>
      <c r="J25" s="91" t="s">
        <v>65</v>
      </c>
    </row>
    <row r="26" spans="1:14" ht="16.5" thickBot="1">
      <c r="A26" s="86" t="s">
        <v>66</v>
      </c>
      <c r="B26" s="12">
        <v>109823.7</v>
      </c>
      <c r="C26" s="12">
        <v>118096.19693999999</v>
      </c>
      <c r="D26" s="19">
        <v>119700.62294299999</v>
      </c>
      <c r="E26" s="13">
        <v>114724.493617</v>
      </c>
      <c r="F26" s="14">
        <v>14277.081</v>
      </c>
      <c r="G26" s="14">
        <v>14427.50078</v>
      </c>
      <c r="H26" s="13">
        <v>14160</v>
      </c>
      <c r="I26" s="13">
        <v>13402.447747</v>
      </c>
      <c r="J26" s="91" t="s">
        <v>68</v>
      </c>
    </row>
    <row r="27" spans="1:14" ht="16.5" thickBot="1">
      <c r="A27" s="86" t="s">
        <v>69</v>
      </c>
      <c r="B27" s="12">
        <v>4970</v>
      </c>
      <c r="C27" s="12">
        <v>7049.1697720000002</v>
      </c>
      <c r="D27" s="19">
        <v>7593.745551</v>
      </c>
      <c r="E27" s="13">
        <v>7915.9855150000003</v>
      </c>
      <c r="F27" s="14">
        <v>1143.1000000000001</v>
      </c>
      <c r="G27" s="14">
        <v>1412.401157</v>
      </c>
      <c r="H27" s="13">
        <v>1421.284224</v>
      </c>
      <c r="I27" s="13">
        <v>1598.061872</v>
      </c>
      <c r="J27" s="91" t="s">
        <v>72</v>
      </c>
    </row>
    <row r="28" spans="1:14" ht="16.5" thickBot="1">
      <c r="A28" s="86" t="s">
        <v>77</v>
      </c>
      <c r="B28" s="20">
        <v>27956.766884000001</v>
      </c>
      <c r="C28" s="20">
        <v>22902.919954000001</v>
      </c>
      <c r="D28" s="19">
        <v>24935.391639000001</v>
      </c>
      <c r="E28" s="13">
        <v>27958.344009</v>
      </c>
      <c r="F28" s="15">
        <v>4473.0827014400002</v>
      </c>
      <c r="G28" s="15">
        <v>3772.5971673687009</v>
      </c>
      <c r="H28" s="13">
        <v>4674.596947</v>
      </c>
      <c r="I28" s="13">
        <v>5389.1806470000001</v>
      </c>
      <c r="J28" s="91" t="s">
        <v>78</v>
      </c>
    </row>
    <row r="29" spans="1:14" ht="16.5" thickBot="1">
      <c r="A29" s="89" t="s">
        <v>145</v>
      </c>
      <c r="B29" s="90">
        <v>2527078.3862053533</v>
      </c>
      <c r="C29" s="90">
        <v>2789184.8230310008</v>
      </c>
      <c r="D29" s="90">
        <v>2760643.0419160002</v>
      </c>
      <c r="E29" s="90">
        <v>2520318.3192489995</v>
      </c>
      <c r="F29" s="90">
        <v>118324.18175728874</v>
      </c>
      <c r="G29" s="90">
        <v>127035.64409136871</v>
      </c>
      <c r="H29" s="90">
        <v>141400.866553</v>
      </c>
      <c r="I29" s="90">
        <v>147917.815084</v>
      </c>
      <c r="J29" s="89" t="s">
        <v>140</v>
      </c>
    </row>
    <row r="30" spans="1:14" ht="16.5" thickBot="1">
      <c r="A30" s="89" t="s">
        <v>133</v>
      </c>
      <c r="B30" s="90">
        <v>79928375.429710001</v>
      </c>
      <c r="C30" s="90">
        <v>85507214.304440007</v>
      </c>
      <c r="D30" s="90">
        <v>86834373.850306004</v>
      </c>
      <c r="E30" s="90">
        <v>84659887.967028007</v>
      </c>
      <c r="F30" s="90">
        <v>3197135.0171884</v>
      </c>
      <c r="G30" s="90">
        <v>3378440.7357890001</v>
      </c>
      <c r="H30" s="90">
        <v>3504410.955906</v>
      </c>
      <c r="I30" s="90">
        <v>3683218.3850099999</v>
      </c>
      <c r="J30" s="89" t="s">
        <v>136</v>
      </c>
      <c r="N30" s="63"/>
    </row>
    <row r="33" spans="2:7">
      <c r="B33" s="63"/>
    </row>
    <row r="37" spans="2:7">
      <c r="E37" s="154"/>
    </row>
    <row r="38" spans="2:7">
      <c r="G38" s="154"/>
    </row>
    <row r="40" spans="2:7">
      <c r="E40" s="154"/>
    </row>
    <row r="41" spans="2:7">
      <c r="E41" s="154"/>
    </row>
  </sheetData>
  <mergeCells count="7">
    <mergeCell ref="A4:A6"/>
    <mergeCell ref="J4:J6"/>
    <mergeCell ref="A1:G1"/>
    <mergeCell ref="B5:E5"/>
    <mergeCell ref="B4:E4"/>
    <mergeCell ref="F5:I5"/>
    <mergeCell ref="F4:I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0"/>
  <sheetViews>
    <sheetView rightToLeft="1" workbookViewId="0">
      <selection activeCell="B3" sqref="B3"/>
    </sheetView>
  </sheetViews>
  <sheetFormatPr defaultRowHeight="15"/>
  <cols>
    <col min="1" max="1" width="17.140625" customWidth="1"/>
    <col min="2" max="7" width="18.140625" customWidth="1"/>
    <col min="8" max="8" width="22.28515625" customWidth="1"/>
  </cols>
  <sheetData>
    <row r="1" spans="1:11" ht="20.25" customHeight="1">
      <c r="A1" s="206" t="s">
        <v>186</v>
      </c>
      <c r="B1" s="206"/>
      <c r="C1" s="206"/>
      <c r="D1" s="206"/>
      <c r="E1" s="206"/>
      <c r="F1" s="4"/>
      <c r="G1" s="4"/>
      <c r="H1" s="4"/>
      <c r="I1" s="4"/>
    </row>
    <row r="2" spans="1:11" ht="15.75" customHeight="1">
      <c r="B2" s="202" t="s">
        <v>212</v>
      </c>
      <c r="C2" s="202"/>
      <c r="D2" s="202"/>
      <c r="E2" s="202"/>
      <c r="F2" s="202"/>
      <c r="G2" s="202"/>
      <c r="H2" s="202"/>
      <c r="I2" s="3"/>
      <c r="J2" s="3"/>
      <c r="K2" s="3"/>
    </row>
    <row r="3" spans="1:11" ht="16.5" thickBot="1">
      <c r="A3" s="10" t="s">
        <v>184</v>
      </c>
      <c r="B3" s="4"/>
      <c r="C3" s="4"/>
      <c r="D3" s="4"/>
      <c r="E3" s="21"/>
      <c r="F3" s="3"/>
      <c r="G3" s="3"/>
      <c r="H3" s="9" t="s">
        <v>116</v>
      </c>
      <c r="J3" s="21"/>
    </row>
    <row r="4" spans="1:11" ht="15.75">
      <c r="A4" s="269" t="s">
        <v>0</v>
      </c>
      <c r="B4" s="278" t="s">
        <v>187</v>
      </c>
      <c r="C4" s="279"/>
      <c r="D4" s="279"/>
      <c r="E4" s="278" t="s">
        <v>185</v>
      </c>
      <c r="F4" s="279"/>
      <c r="G4" s="280"/>
      <c r="H4" s="284" t="s">
        <v>3</v>
      </c>
    </row>
    <row r="5" spans="1:11" ht="16.5" thickBot="1">
      <c r="A5" s="270"/>
      <c r="B5" s="275" t="s">
        <v>117</v>
      </c>
      <c r="C5" s="276"/>
      <c r="D5" s="276"/>
      <c r="E5" s="275" t="s">
        <v>118</v>
      </c>
      <c r="F5" s="276"/>
      <c r="G5" s="277"/>
      <c r="H5" s="285"/>
    </row>
    <row r="6" spans="1:11" ht="16.5" thickBot="1">
      <c r="A6" s="271"/>
      <c r="B6" s="85">
        <v>2018</v>
      </c>
      <c r="C6" s="85">
        <v>2019</v>
      </c>
      <c r="D6" s="159">
        <v>2020</v>
      </c>
      <c r="E6" s="143">
        <v>2018</v>
      </c>
      <c r="F6" s="143">
        <v>2019</v>
      </c>
      <c r="G6" s="143">
        <v>2020</v>
      </c>
      <c r="H6" s="274"/>
    </row>
    <row r="7" spans="1:11" ht="16.5" thickBot="1">
      <c r="A7" s="86" t="s">
        <v>5</v>
      </c>
      <c r="B7" s="39">
        <f>'ناتج محلي اجمالي وزراعي ج6'!C7/'السكان ح 2'!B6*1000</f>
        <v>4164.5546964788055</v>
      </c>
      <c r="C7" s="39">
        <f>'ناتج محلي اجمالي وزراعي ج6'!D7/'السكان ح 2'!C6*1000</f>
        <v>4222.2786433586334</v>
      </c>
      <c r="D7" s="39">
        <f>'ناتج محلي اجمالي وزراعي ج6'!E7/'السكان ح 2'!D6*1000</f>
        <v>4043.7889227281144</v>
      </c>
      <c r="E7" s="13">
        <f>'ناتج محلي اجمالي وزراعي ج6'!G7/'السكان ح 2'!B6*1000</f>
        <v>201.51952556019015</v>
      </c>
      <c r="F7" s="13">
        <f>'ناتج محلي اجمالي وزراعي ج6'!H7/'السكان ح 2'!C6*1000</f>
        <v>208.01166982922203</v>
      </c>
      <c r="G7" s="13">
        <f>'ناتج محلي اجمالي وزراعي ج6'!I7/'السكان ح 2'!D6*1000</f>
        <v>210.36826179900055</v>
      </c>
      <c r="H7" s="91" t="s">
        <v>8</v>
      </c>
    </row>
    <row r="8" spans="1:11" ht="16.5" thickBot="1">
      <c r="A8" s="86" t="s">
        <v>9</v>
      </c>
      <c r="B8" s="39">
        <f>'ناتج محلي اجمالي وزراعي ج6'!C8/'السكان ح 2'!B7*1000</f>
        <v>43839.356349144458</v>
      </c>
      <c r="C8" s="39">
        <f>'ناتج محلي اجمالي وزراعي ج6'!D8/'السكان ح 2'!C7*1000</f>
        <v>43101.245311431783</v>
      </c>
      <c r="D8" s="39">
        <f>'ناتج محلي اجمالي وزراعي ج6'!E8/'السكان ح 2'!D7*1000</f>
        <v>36284.547905636195</v>
      </c>
      <c r="E8" s="13">
        <f>'ناتج محلي اجمالي وزراعي ج6'!G8/'السكان ح 2'!B7*1000</f>
        <v>315.09053397486161</v>
      </c>
      <c r="F8" s="13">
        <f>'ناتج محلي اجمالي وزراعي ج6'!H8/'السكان ح 2'!C7*1000</f>
        <v>315.00121481936344</v>
      </c>
      <c r="G8" s="13">
        <f>'ناتج محلي اجمالي وزراعي ج6'!I8/'السكان ح 2'!D7*1000</f>
        <v>333.31329060234361</v>
      </c>
      <c r="H8" s="91" t="s">
        <v>167</v>
      </c>
    </row>
    <row r="9" spans="1:11" ht="16.5" thickBot="1">
      <c r="A9" s="86" t="s">
        <v>12</v>
      </c>
      <c r="B9" s="39">
        <f>'ناتج محلي اجمالي وزراعي ج6'!C9/'السكان ح 2'!B8*1000</f>
        <v>23991.073623122658</v>
      </c>
      <c r="C9" s="39">
        <f>'ناتج محلي اجمالي وزراعي ج6'!D9/'السكان ح 2'!C8*1000</f>
        <v>23506.440675807436</v>
      </c>
      <c r="D9" s="39">
        <f>'ناتج محلي اجمالي وزراعي ج6'!E9/'السكان ح 2'!D8*1000</f>
        <v>22587.531376415725</v>
      </c>
      <c r="E9" s="13">
        <f>'ناتج محلي اجمالي وزراعي ج6'!G9/'السكان ح 2'!B8*1000</f>
        <v>69.382889682236765</v>
      </c>
      <c r="F9" s="13">
        <f>'ناتج محلي اجمالي وزراعي ج6'!H9/'السكان ح 2'!C8*1000</f>
        <v>71.436434491163922</v>
      </c>
      <c r="G9" s="13">
        <f>'ناتج محلي اجمالي وزراعي ج6'!I9/'السكان ح 2'!D8*1000</f>
        <v>64.929780812791478</v>
      </c>
      <c r="H9" s="91" t="s">
        <v>14</v>
      </c>
    </row>
    <row r="10" spans="1:11" ht="16.5" thickBot="1">
      <c r="A10" s="86" t="s">
        <v>15</v>
      </c>
      <c r="B10" s="39">
        <f>'ناتج محلي اجمالي وزراعي ج6'!C10/'السكان ح 2'!B9*1000</f>
        <v>3096.6764782269929</v>
      </c>
      <c r="C10" s="39">
        <f>'ناتج محلي اجمالي وزراعي ج6'!D10/'السكان ح 2'!C9*1000</f>
        <v>3327.8670546692701</v>
      </c>
      <c r="D10" s="39">
        <f>'ناتج محلي اجمالي وزراعي ج6'!E10/'السكان ح 2'!D9*1000</f>
        <v>3355.4173214407942</v>
      </c>
      <c r="E10" s="13">
        <f>'ناتج محلي اجمالي وزراعي ج6'!G10/'السكان ح 2'!B9*1000</f>
        <v>338.5192549562808</v>
      </c>
      <c r="F10" s="13">
        <f>'ناتج محلي اجمالي وزراعي ج6'!H10/'السكان ح 2'!C9*1000</f>
        <v>335.40243110061715</v>
      </c>
      <c r="G10" s="13">
        <f>'ناتج محلي اجمالي وزراعي ج6'!I10/'السكان ح 2'!D9*1000</f>
        <v>393.90834993155369</v>
      </c>
      <c r="H10" s="91" t="s">
        <v>17</v>
      </c>
    </row>
    <row r="11" spans="1:11" ht="16.5" thickBot="1">
      <c r="A11" s="86" t="s">
        <v>18</v>
      </c>
      <c r="B11" s="39">
        <f>'ناتج محلي اجمالي وزراعي ج6'!C11/'السكان ح 2'!B10*1000</f>
        <v>4801.0093896713615</v>
      </c>
      <c r="C11" s="39">
        <f>'ناتج محلي اجمالي وزراعي ج6'!D11/'السكان ح 2'!C10*1000</f>
        <v>3980.4154213720926</v>
      </c>
      <c r="D11" s="39">
        <f>'ناتج محلي اجمالي وزراعي ج6'!E11/'السكان ح 2'!D10*1000</f>
        <v>3337.5976006779661</v>
      </c>
      <c r="E11" s="13">
        <f>'ناتج محلي اجمالي وزراعي ج6'!G11/'السكان ح 2'!B10*1000</f>
        <v>487.54788732394366</v>
      </c>
      <c r="F11" s="13">
        <f>'ناتج محلي اجمالي وزراعي ج6'!H11/'السكان ح 2'!C10*1000</f>
        <v>588.16279069767438</v>
      </c>
      <c r="G11" s="13">
        <f>'ناتج محلي اجمالي وزراعي ج6'!I11/'السكان ح 2'!D10*1000</f>
        <v>469.06584379661012</v>
      </c>
      <c r="H11" s="91" t="s">
        <v>20</v>
      </c>
    </row>
    <row r="12" spans="1:11" ht="16.5" thickBot="1">
      <c r="A12" s="87" t="s">
        <v>132</v>
      </c>
      <c r="B12" s="39">
        <f>'ناتج محلي اجمالي وزراعي ج6'!C12/'السكان ح 2'!B11*1000</f>
        <v>1415.9551639870144</v>
      </c>
      <c r="C12" s="39">
        <f>'ناتج محلي اجمالي وزراعي ج6'!D12/'السكان ح 2'!C11*1000</f>
        <v>1369.9656227967096</v>
      </c>
      <c r="D12" s="39">
        <f>'ناتج محلي اجمالي وزراعي ج6'!E12/'السكان ح 2'!D11*1000</f>
        <v>1420.6519047241206</v>
      </c>
      <c r="E12" s="13">
        <f>'ناتج محلي اجمالي وزراعي ج6'!G12/'السكان ح 2'!B11*1000</f>
        <v>462.20326508250412</v>
      </c>
      <c r="F12" s="13">
        <f>'ناتج محلي اجمالي وزراعي ج6'!H12/'السكان ح 2'!C11*1000</f>
        <v>453.06859341950644</v>
      </c>
      <c r="G12" s="13">
        <f>'ناتج محلي اجمالي وزراعي ج6'!I12/'السكان ح 2'!D11*1000</f>
        <v>521.38838961776719</v>
      </c>
      <c r="H12" s="91" t="s">
        <v>26</v>
      </c>
    </row>
    <row r="13" spans="1:11" ht="16.5" thickBot="1">
      <c r="A13" s="86" t="s">
        <v>21</v>
      </c>
      <c r="B13" s="39">
        <f>'ناتج محلي اجمالي وزراعي ج6'!C13/'السكان ح 2'!B12*1000</f>
        <v>3048.599041630167</v>
      </c>
      <c r="C13" s="39">
        <f>'ناتج محلي اجمالي وزراعي ج6'!D13/'السكان ح 2'!C12*1000</f>
        <v>3250.8511878850099</v>
      </c>
      <c r="D13" s="39">
        <f>'ناتج محلي اجمالي وزراعي ج6'!E13/'السكان ح 2'!D12*1000</f>
        <v>3465.0387135627529</v>
      </c>
      <c r="E13" s="13">
        <f>'ناتج محلي اجمالي وزراعي ج6'!G13/'السكان ح 2'!B12*1000</f>
        <v>38.54126308764026</v>
      </c>
      <c r="F13" s="13">
        <f>'ناتج محلي اجمالي وزراعي ج6'!H13/'السكان ح 2'!C12*1000</f>
        <v>41.367967145790551</v>
      </c>
      <c r="G13" s="13">
        <f>'ناتج محلي اجمالي وزراعي ج6'!I13/'السكان ح 2'!D12*1000</f>
        <v>44.415222672064786</v>
      </c>
      <c r="H13" s="91" t="s">
        <v>24</v>
      </c>
    </row>
    <row r="14" spans="1:11" ht="16.5" thickBot="1">
      <c r="A14" s="86" t="s">
        <v>27</v>
      </c>
      <c r="B14" s="39">
        <f>'ناتج محلي اجمالي وزراعي ج6'!C14/'السكان ح 2'!B13*1000</f>
        <v>23338.963458073096</v>
      </c>
      <c r="C14" s="39">
        <f>'ناتج محلي اجمالي وزراعي ج6'!D14/'السكان ح 2'!C13*1000</f>
        <v>23139.483400712012</v>
      </c>
      <c r="D14" s="39">
        <f>'ناتج محلي اجمالي وزراعي ج6'!E14/'السكان ح 2'!D13*1000</f>
        <v>20110.315318511985</v>
      </c>
      <c r="E14" s="13">
        <f>'ناتج محلي اجمالي وزراعي ج6'!G14/'السكان ح 2'!B13*1000</f>
        <v>519.16270734787804</v>
      </c>
      <c r="F14" s="13">
        <f>'ناتج محلي اجمالي وزراعي ج6'!H14/'السكان ح 2'!C13*1000</f>
        <v>516.78242251014035</v>
      </c>
      <c r="G14" s="13">
        <f>'ناتج محلي اجمالي وزراعي ج6'!I14/'السكان ح 2'!D13*1000</f>
        <v>515.34132817347438</v>
      </c>
      <c r="H14" s="91" t="s">
        <v>30</v>
      </c>
    </row>
    <row r="15" spans="1:11" ht="16.5" thickBot="1">
      <c r="A15" s="86" t="s">
        <v>31</v>
      </c>
      <c r="B15" s="39">
        <f>'ناتج محلي اجمالي وزراعي ج6'!C15/'السكان ح 2'!B14*1000</f>
        <v>1151.9355453982648</v>
      </c>
      <c r="C15" s="39">
        <f>'ناتج محلي اجمالي وزراعي ج6'!D15/'السكان ح 2'!C14*1000</f>
        <v>800.72105863977777</v>
      </c>
      <c r="D15" s="39">
        <f>'ناتج محلي اجمالي وزراعي ج6'!E15/'السكان ح 2'!D14*1000</f>
        <v>1415.2434481904597</v>
      </c>
      <c r="E15" s="13">
        <f>'ناتج محلي اجمالي وزراعي ج6'!G15/'السكان ح 2'!B14*1000</f>
        <v>247.66614960297738</v>
      </c>
      <c r="F15" s="13">
        <f>'ناتج محلي اجمالي وزراعي ج6'!H15/'السكان ح 2'!C14*1000</f>
        <v>347.92167943940603</v>
      </c>
      <c r="G15" s="13">
        <f>'ناتج محلي اجمالي وزراعي ج6'!I15/'السكان ح 2'!D14*1000</f>
        <v>302.86866845643465</v>
      </c>
      <c r="H15" s="91" t="s">
        <v>34</v>
      </c>
    </row>
    <row r="16" spans="1:11" ht="16.5" thickBot="1">
      <c r="A16" s="86" t="s">
        <v>35</v>
      </c>
      <c r="B16" s="39">
        <f>'ناتج محلي اجمالي وزراعي ج6'!C16/'السكان ح 2'!B15*1000</f>
        <v>967.762951146624</v>
      </c>
      <c r="C16" s="39">
        <f>'ناتج محلي اجمالي وزراعي ج6'!D16/'السكان ح 2'!C15*1000</f>
        <v>1193.862481195079</v>
      </c>
      <c r="D16" s="39">
        <f>'ناتج محلي اجمالي وزراعي ج6'!E16/'السكان ح 2'!D15*1000</f>
        <v>889.81524694671486</v>
      </c>
      <c r="E16" s="13">
        <f>'ناتج محلي اجمالي وزراعي ج6'!G16/'السكان ح 2'!B15*1000</f>
        <v>199.39281106320061</v>
      </c>
      <c r="F16" s="13">
        <f>'ناتج محلي اجمالي وزراعي ج6'!H16/'السكان ح 2'!C15*1000</f>
        <v>245.75758224956061</v>
      </c>
      <c r="G16" s="13">
        <f>'ناتج محلي اجمالي وزراعي ج6'!I16/'السكان ح 2'!D15*1000</f>
        <v>183.27690958819952</v>
      </c>
      <c r="H16" s="91" t="s">
        <v>166</v>
      </c>
    </row>
    <row r="17" spans="1:8" ht="16.5" thickBot="1">
      <c r="A17" s="88" t="s">
        <v>76</v>
      </c>
      <c r="B17" s="39">
        <f>'ناتج محلي اجمالي وزراعي ج6'!C17/'السكان ح 2'!B16*1000</f>
        <v>103.50284418723315</v>
      </c>
      <c r="C17" s="39">
        <f>'ناتج محلي اجمالي وزراعي ج6'!D17/'السكان ح 2'!C16*1000</f>
        <v>105.31003457877355</v>
      </c>
      <c r="D17" s="39">
        <f>'ناتج محلي اجمالي وزراعي ج6'!E17/'السكان ح 2'!D16*1000</f>
        <v>117.85887090735913</v>
      </c>
      <c r="E17" s="13">
        <f>'ناتج محلي اجمالي وزراعي ج6'!G17/'السكان ح 2'!B16*1000</f>
        <v>54.732577437571599</v>
      </c>
      <c r="F17" s="13">
        <f>'ناتج محلي اجمالي وزراعي ج6'!H17/'السكان ح 2'!C16*1000</f>
        <v>55.68820883248074</v>
      </c>
      <c r="G17" s="13">
        <f>'ناتج محلي اجمالي وزراعي ج6'!I17/'السكان ح 2'!D16*1000</f>
        <v>62.323901597800621</v>
      </c>
      <c r="H17" s="91" t="s">
        <v>103</v>
      </c>
    </row>
    <row r="18" spans="1:8" ht="16.5" thickBot="1">
      <c r="A18" s="86" t="s">
        <v>42</v>
      </c>
      <c r="B18" s="39">
        <f>'ناتج محلي اجمالي وزراعي ج6'!C18/'السكان ح 2'!B17*1000</f>
        <v>5652.3047000879751</v>
      </c>
      <c r="C18" s="39">
        <f>'ناتج محلي اجمالي وزراعي ج6'!D18/'السكان ح 2'!C17*1000</f>
        <v>5756.3142599087923</v>
      </c>
      <c r="D18" s="39">
        <f>'ناتج محلي اجمالي وزراعي ج6'!E18/'السكان ح 2'!D17*1000</f>
        <v>4145.8639671091496</v>
      </c>
      <c r="E18" s="13">
        <f>'ناتج محلي اجمالي وزراعي ج6'!G18/'السكان ح 2'!B17*1000</f>
        <v>140.22077070247806</v>
      </c>
      <c r="F18" s="13">
        <f>'ناتج محلي اجمالي وزراعي ج6'!H18/'السكان ح 2'!C17*1000</f>
        <v>189.55396177866015</v>
      </c>
      <c r="G18" s="13">
        <f>'ناتج محلي اجمالي وزراعي ج6'!I18/'السكان ح 2'!D17*1000</f>
        <v>244.36232724311739</v>
      </c>
      <c r="H18" s="91" t="s">
        <v>44</v>
      </c>
    </row>
    <row r="19" spans="1:8" ht="16.5" thickBot="1">
      <c r="A19" s="86" t="s">
        <v>45</v>
      </c>
      <c r="B19" s="39">
        <f>'ناتج محلي اجمالي وزراعي ج6'!C19/'السكان ح 2'!B18*1000</f>
        <v>17206.804347826088</v>
      </c>
      <c r="C19" s="39">
        <f>'ناتج محلي اجمالي وزراعي ج6'!D19/'السكان ح 2'!C18*1000</f>
        <v>16593.808406086959</v>
      </c>
      <c r="D19" s="39">
        <f>'ناتج محلي اجمالي وزراعي ج6'!E19/'السكان ح 2'!D18*1000</f>
        <v>12408.898139985187</v>
      </c>
      <c r="E19" s="13">
        <f>'ناتج محلي اجمالي وزراعي ج6'!G19/'السكان ح 2'!B18*1000</f>
        <v>364.96086956521742</v>
      </c>
      <c r="F19" s="13">
        <f>'ناتج محلي اجمالي وزراعي ج6'!H19/'السكان ح 2'!C18*1000</f>
        <v>387.33695652173913</v>
      </c>
      <c r="G19" s="13">
        <f>'ناتج محلي اجمالي وزراعي ج6'!I19/'السكان ح 2'!D18*1000</f>
        <v>279.11204325517474</v>
      </c>
      <c r="H19" s="91" t="s">
        <v>47</v>
      </c>
    </row>
    <row r="20" spans="1:8" ht="16.5" thickBot="1">
      <c r="A20" s="86" t="s">
        <v>48</v>
      </c>
      <c r="B20" s="39">
        <f>'ناتج محلي اجمالي وزراعي ج6'!C20/'السكان ح 2'!B19*1000</f>
        <v>3353.2254651975591</v>
      </c>
      <c r="C20" s="39">
        <f>'ناتج محلي اجمالي وزراعي ج6'!D20/'السكان ح 2'!C19*1000</f>
        <v>3424.7540654487052</v>
      </c>
      <c r="D20" s="39">
        <f>'ناتج محلي اجمالي وزراعي ج6'!E20/'السكان ح 2'!D19*1000</f>
        <v>3050.3895586596186</v>
      </c>
      <c r="E20" s="13">
        <f>'ناتج محلي اجمالي وزراعي ج6'!G20/'السكان ح 2'!B19*1000</f>
        <v>24.678549480605017</v>
      </c>
      <c r="F20" s="13">
        <f>'ناتج محلي اجمالي وزراعي ج6'!H20/'السكان ح 2'!C19*1000</f>
        <v>24.181891186508732</v>
      </c>
      <c r="G20" s="13">
        <f>'ناتج محلي اجمالي وزراعي ج6'!I20/'السكان ح 2'!D19*1000</f>
        <v>218.09981918738612</v>
      </c>
      <c r="H20" s="91" t="s">
        <v>50</v>
      </c>
    </row>
    <row r="21" spans="1:8" ht="16.5" thickBot="1">
      <c r="A21" s="86" t="s">
        <v>51</v>
      </c>
      <c r="B21" s="39">
        <f>'ناتج محلي اجمالي وزراعي ج6'!C21/'السكان ح 2'!B20*1000</f>
        <v>70385.14921628595</v>
      </c>
      <c r="C21" s="39">
        <f>'ناتج محلي اجمالي وزراعي ج6'!D21/'السكان ح 2'!C20*1000</f>
        <v>66465.052249341665</v>
      </c>
      <c r="D21" s="39">
        <f>'ناتج محلي اجمالي وزراعي ج6'!E21/'السكان ح 2'!D20*1000</f>
        <v>52360.700766452072</v>
      </c>
      <c r="E21" s="13">
        <f>'ناتج محلي اجمالي وزراعي ج6'!G21/'السكان ح 2'!B20*1000</f>
        <v>123.4795270681573</v>
      </c>
      <c r="F21" s="13">
        <f>'ناتج محلي اجمالي وزراعي ج6'!H21/'السكان ح 2'!C20*1000</f>
        <v>43.94384606829373</v>
      </c>
      <c r="G21" s="13">
        <f>'ناتج محلي اجمالي وزراعي ج6'!I21/'السكان ح 2'!D20*1000</f>
        <v>150.04463555078684</v>
      </c>
      <c r="H21" s="91" t="s">
        <v>53</v>
      </c>
    </row>
    <row r="22" spans="1:8" ht="16.5" thickBot="1">
      <c r="A22" s="86" t="s">
        <v>54</v>
      </c>
      <c r="B22" s="39">
        <f>'ناتج محلي اجمالي وزراعي ج6'!C22/'السكان ح 2'!B21*1000</f>
        <v>33278.480756910467</v>
      </c>
      <c r="C22" s="39">
        <f>'ناتج محلي اجمالي وزراعي ج6'!D22/'السكان ح 2'!C21*1000</f>
        <v>31999.903205847397</v>
      </c>
      <c r="D22" s="39">
        <f>'ناتج محلي اجمالي وزراعي ج6'!E22/'السكان ح 2'!D21*1000</f>
        <v>24809.039628658556</v>
      </c>
      <c r="E22" s="13">
        <f>'ناتج محلي اجمالي وزراعي ج6'!G22/'السكان ح 2'!B21*1000</f>
        <v>146.16044755992544</v>
      </c>
      <c r="F22" s="13">
        <f>'ناتج محلي اجمالي وزراعي ج6'!H22/'السكان ح 2'!C21*1000</f>
        <v>144.46941145709533</v>
      </c>
      <c r="G22" s="13">
        <f>'ناتج محلي اجمالي وزراعي ج6'!I22/'السكان ح 2'!D21*1000</f>
        <v>113.49475234108037</v>
      </c>
      <c r="H22" s="91" t="s">
        <v>56</v>
      </c>
    </row>
    <row r="23" spans="1:8" ht="16.5" thickBot="1">
      <c r="A23" s="86" t="s">
        <v>57</v>
      </c>
      <c r="B23" s="39">
        <f>'ناتج محلي اجمالي وزراعي ج6'!C23/'السكان ح 2'!B22*1000</f>
        <v>11450.265779583333</v>
      </c>
      <c r="C23" s="39">
        <f>'ناتج محلي اجمالي وزراعي ج6'!D23/'السكان ح 2'!C22*1000</f>
        <v>11118.133806666667</v>
      </c>
      <c r="D23" s="39">
        <f>'ناتج محلي اجمالي وزراعي ج6'!E23/'السكان ح 2'!D22*1000</f>
        <v>9310.1619254129218</v>
      </c>
      <c r="E23" s="13">
        <f>'ناتج محلي اجمالي وزراعي ج6'!G23/'السكان ح 2'!B22*1000</f>
        <v>370.51929083333334</v>
      </c>
      <c r="F23" s="13">
        <f>'ناتج محلي اجمالي وزراعي ج6'!H23/'السكان ح 2'!C22*1000</f>
        <v>588.41666666666674</v>
      </c>
      <c r="G23" s="13">
        <f>'ناتج محلي اجمالي وزراعي ج6'!I23/'السكان ح 2'!D22*1000</f>
        <v>233.15982005568867</v>
      </c>
      <c r="H23" s="91" t="s">
        <v>59</v>
      </c>
    </row>
    <row r="24" spans="1:8" ht="16.5" thickBot="1">
      <c r="A24" s="86" t="s">
        <v>60</v>
      </c>
      <c r="B24" s="39">
        <f>'ناتج محلي اجمالي وزراعي ج6'!C24/'السكان ح 2'!B23*1000</f>
        <v>5201.1916628222789</v>
      </c>
      <c r="C24" s="39">
        <f>'ناتج محلي اجمالي وزراعي ج6'!D24/'السكان ح 2'!C23*1000</f>
        <v>4810.4031992031869</v>
      </c>
      <c r="D24" s="39">
        <f>'ناتج محلي اجمالي وزراعي ج6'!E24/'السكان ح 2'!D23*1000</f>
        <v>4242.7671736261536</v>
      </c>
      <c r="E24" s="13">
        <f>'ناتج محلي اجمالي وزراعي ج6'!G24/'السكان ح 2'!B23*1000</f>
        <v>41.387385198052222</v>
      </c>
      <c r="F24" s="13">
        <f>'ناتج محلي اجمالي وزراعي ج6'!H24/'السكان ح 2'!C23*1000</f>
        <v>39.411981997934191</v>
      </c>
      <c r="G24" s="13">
        <f>'ناتج محلي اجمالي وزراعي ج6'!I24/'السكان ح 2'!D23*1000</f>
        <v>174.6649267706859</v>
      </c>
      <c r="H24" s="91" t="s">
        <v>62</v>
      </c>
    </row>
    <row r="25" spans="1:8" ht="16.5" thickBot="1">
      <c r="A25" s="86" t="s">
        <v>63</v>
      </c>
      <c r="B25" s="39">
        <f>'ناتج محلي اجمالي وزراعي ج6'!C25/'السكان ح 2'!B24*1000</f>
        <v>3144.7110223137379</v>
      </c>
      <c r="C25" s="39">
        <f>'ناتج محلي اجمالي وزراعي ج6'!D25/'السكان ح 2'!C24*1000</f>
        <v>3171.5948271389025</v>
      </c>
      <c r="D25" s="39">
        <f>'ناتج محلي اجمالي وزراعي ج6'!E25/'السكان ح 2'!D24*1000</f>
        <v>3634.9283601279526</v>
      </c>
      <c r="E25" s="13">
        <f>'ناتج محلي اجمالي وزراعي ج6'!G25/'السكان ح 2'!B24*1000</f>
        <v>355.36404317998796</v>
      </c>
      <c r="F25" s="13">
        <f>'ناتج محلي اجمالي وزراعي ج6'!H25/'السكان ح 2'!C24*1000</f>
        <v>350.41558193338199</v>
      </c>
      <c r="G25" s="13">
        <f>'ناتج محلي اجمالي وزراعي ج6'!I25/'السكان ح 2'!D24*1000</f>
        <v>418.31873527559054</v>
      </c>
      <c r="H25" s="91" t="s">
        <v>65</v>
      </c>
    </row>
    <row r="26" spans="1:8" ht="16.5" thickBot="1">
      <c r="A26" s="86" t="s">
        <v>66</v>
      </c>
      <c r="B26" s="39">
        <f>'ناتج محلي اجمالي وزراعي ج6'!C26/'السكان ح 2'!B25*1000</f>
        <v>3277.7969026069954</v>
      </c>
      <c r="C26" s="39">
        <f>'ناتج محلي اجمالي وزراعي ج6'!D26/'السكان ح 2'!C25*1000</f>
        <v>3281.986810237991</v>
      </c>
      <c r="D26" s="39">
        <f>'ناتج محلي اجمالي وزراعي ج6'!E26/'السكان ح 2'!D25*1000</f>
        <v>3108.175373578727</v>
      </c>
      <c r="E26" s="13">
        <f>'ناتج محلي اجمالي وزراعي ج6'!G26/'السكان ح 2'!B25*1000</f>
        <v>400.43979903155054</v>
      </c>
      <c r="F26" s="13">
        <f>'ناتج محلي اجمالي وزراعي ج6'!H26/'السكان ح 2'!C25*1000</f>
        <v>388.24303575345471</v>
      </c>
      <c r="G26" s="13">
        <f>'ناتج محلي اجمالي وزراعي ج6'!I26/'السكان ح 2'!D25*1000</f>
        <v>363.10605276647118</v>
      </c>
      <c r="H26" s="91" t="s">
        <v>68</v>
      </c>
    </row>
    <row r="27" spans="1:8" ht="16.5" thickBot="1">
      <c r="A27" s="86" t="s">
        <v>69</v>
      </c>
      <c r="B27" s="39">
        <f>'ناتج محلي اجمالي وزراعي ج6'!C27/'السكان ح 2'!B26*1000</f>
        <v>1600.8764688636004</v>
      </c>
      <c r="C27" s="39">
        <f>'ناتج محلي اجمالي وزراعي ج6'!D27/'السكان ح 2'!C26*1000</f>
        <v>1677.8050267344233</v>
      </c>
      <c r="D27" s="39">
        <f>'ناتج محلي اجمالي وزراعي ج6'!E27/'السكان ح 2'!D26*1000</f>
        <v>1702.4876915678528</v>
      </c>
      <c r="E27" s="13">
        <f>'ناتج محلي اجمالي وزراعي ج6'!G27/'السكان ح 2'!B26*1000</f>
        <v>320.75830912999942</v>
      </c>
      <c r="F27" s="13">
        <f>'ناتج محلي اجمالي وزراعي ج6'!H27/'السكان ح 2'!C26*1000</f>
        <v>314.02656296950948</v>
      </c>
      <c r="G27" s="13">
        <f>'ناتج محلي اجمالي وزراعي ج6'!I27/'السكان ح 2'!D26*1000</f>
        <v>343.69449796092528</v>
      </c>
      <c r="H27" s="91" t="s">
        <v>72</v>
      </c>
    </row>
    <row r="28" spans="1:8" ht="16.5" thickBot="1">
      <c r="A28" s="86" t="s">
        <v>77</v>
      </c>
      <c r="B28" s="39">
        <f>'ناتج محلي اجمالي وزراعي ج6'!C28/'السكان ح 2'!B27*1000</f>
        <v>803.64825067203969</v>
      </c>
      <c r="C28" s="39">
        <f>'ناتج محلي اجمالي وزراعي ج6'!D28/'السكان ح 2'!C27*1000</f>
        <v>834.82998759308452</v>
      </c>
      <c r="D28" s="39">
        <f>'ناتج محلي اجمالي وزراعي ج6'!E28/'السكان ح 2'!D27*1000</f>
        <v>937.38274508076256</v>
      </c>
      <c r="E28" s="13">
        <f>'ناتج محلي اجمالي وزراعي ج6'!G28/'السكان ح 2'!B27*1000</f>
        <v>132.3779291084077</v>
      </c>
      <c r="F28" s="13">
        <f>'ناتج محلي اجمالي وزراعي ج6'!H28/'السكان ح 2'!C27*1000</f>
        <v>156.50420766453959</v>
      </c>
      <c r="G28" s="13">
        <f>'ناتج محلي اجمالي وزراعي ج6'!I28/'السكان ح 2'!D27*1000</f>
        <v>180.68755957058085</v>
      </c>
      <c r="H28" s="91" t="s">
        <v>78</v>
      </c>
    </row>
    <row r="29" spans="1:8" ht="16.5" thickBot="1">
      <c r="A29" s="89" t="s">
        <v>145</v>
      </c>
      <c r="B29" s="90">
        <f>'ناتج محلي اجمالي وزراعي ج6'!C29/'السكان ح 2'!B28*1000</f>
        <v>6671.3320393887725</v>
      </c>
      <c r="C29" s="90">
        <f>'ناتج محلي اجمالي وزراعي ج6'!D29/'السكان ح 2'!C28*1000</f>
        <v>6465.5043120149876</v>
      </c>
      <c r="D29" s="90">
        <f>'ناتج محلي اجمالي وزراعي ج6'!E29/'السكان ح 2'!D28*1000</f>
        <v>5750.8684688348349</v>
      </c>
      <c r="E29" s="90">
        <f>'ناتج محلي اجمالي وزراعي ج6'!G29/'السكان ح 2'!B28*1000</f>
        <v>303.85113082974692</v>
      </c>
      <c r="F29" s="90">
        <f>'ناتج محلي اجمالي وزراعي ج6'!H29/'السكان ح 2'!C28*1000</f>
        <v>331.16484041579145</v>
      </c>
      <c r="G29" s="90">
        <f>'ناتج محلي اجمالي وزراعي ج6'!I29/'السكان ح 2'!D28*1000</f>
        <v>337.51923011018482</v>
      </c>
      <c r="H29" s="89" t="s">
        <v>140</v>
      </c>
    </row>
    <row r="30" spans="1:8" ht="16.5" thickBot="1">
      <c r="A30" s="89" t="s">
        <v>133</v>
      </c>
      <c r="B30" s="90">
        <f>'ناتج محلي اجمالي وزراعي ج6'!C30/'السكان ح 2'!B29*1000</f>
        <v>11262.886026944259</v>
      </c>
      <c r="C30" s="90">
        <f>'ناتج محلي اجمالي وزراعي ج6'!D30/'السكان ح 2'!C29*1000</f>
        <v>11257.50087049767</v>
      </c>
      <c r="D30" s="90">
        <f>'ناتج محلي اجمالي وزراعي ج6'!E30/'السكان ح 2'!D29*1000</f>
        <v>10861.074262693417</v>
      </c>
      <c r="E30" s="90">
        <f>'ناتج محلي اجمالي وزراعي ج6'!G30/'السكان ح 2'!B29*1000</f>
        <v>445.00330487320525</v>
      </c>
      <c r="F30" s="90">
        <f>'ناتج محلي اجمالي وزراعي ج6'!H30/'السكان ح 2'!C29*1000</f>
        <v>454.32364670128084</v>
      </c>
      <c r="G30" s="90">
        <f>'ناتج محلي اجمالي وزراعي ج6'!I30/'السكان ح 2'!D29*1000</f>
        <v>472.5225766999755</v>
      </c>
      <c r="H30" s="89" t="s">
        <v>136</v>
      </c>
    </row>
  </sheetData>
  <mergeCells count="8">
    <mergeCell ref="B2:H2"/>
    <mergeCell ref="A1:E1"/>
    <mergeCell ref="A4:A6"/>
    <mergeCell ref="H4:H6"/>
    <mergeCell ref="B4:D4"/>
    <mergeCell ref="B5:D5"/>
    <mergeCell ref="E4:G4"/>
    <mergeCell ref="E5:G5"/>
  </mergeCells>
  <phoneticPr fontId="58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6"/>
  <sheetViews>
    <sheetView rightToLeft="1" workbookViewId="0">
      <selection activeCell="D6" sqref="D6"/>
    </sheetView>
  </sheetViews>
  <sheetFormatPr defaultRowHeight="15"/>
  <cols>
    <col min="1" max="2" width="17.85546875" customWidth="1"/>
    <col min="3" max="3" width="15.28515625" customWidth="1"/>
    <col min="4" max="5" width="16.28515625" customWidth="1"/>
    <col min="6" max="10" width="17.85546875" customWidth="1"/>
    <col min="11" max="11" width="12.28515625" customWidth="1"/>
    <col min="12" max="12" width="13.5703125" customWidth="1"/>
    <col min="13" max="13" width="13.140625" customWidth="1"/>
    <col min="14" max="14" width="14.5703125" customWidth="1"/>
    <col min="15" max="15" width="13.42578125" customWidth="1"/>
    <col min="18" max="18" width="10" customWidth="1"/>
  </cols>
  <sheetData>
    <row r="1" spans="1:16" s="21" customFormat="1" ht="18" customHeight="1">
      <c r="A1" s="206" t="s">
        <v>213</v>
      </c>
      <c r="B1" s="206"/>
      <c r="C1" s="206"/>
      <c r="D1" s="206"/>
      <c r="E1" s="25"/>
      <c r="F1" s="4"/>
      <c r="H1" s="3"/>
      <c r="I1" s="3"/>
      <c r="J1" s="3"/>
      <c r="M1" s="3"/>
    </row>
    <row r="2" spans="1:16" s="21" customFormat="1" ht="33" customHeight="1">
      <c r="A2" s="25"/>
      <c r="B2" s="25"/>
      <c r="D2" s="46"/>
      <c r="E2" s="46"/>
      <c r="F2" s="286" t="s">
        <v>205</v>
      </c>
      <c r="G2" s="286"/>
      <c r="H2" s="286"/>
      <c r="I2" s="286"/>
      <c r="J2" s="286"/>
      <c r="K2" s="46"/>
      <c r="M2" s="3"/>
    </row>
    <row r="3" spans="1:16" s="21" customFormat="1" ht="15.75" customHeight="1" thickBot="1">
      <c r="A3" s="287" t="s">
        <v>180</v>
      </c>
      <c r="B3" s="287"/>
      <c r="C3" s="287"/>
      <c r="D3" s="287"/>
      <c r="E3" s="287"/>
      <c r="F3" s="287"/>
      <c r="J3" s="10" t="s">
        <v>111</v>
      </c>
      <c r="K3" s="46"/>
    </row>
    <row r="4" spans="1:16" s="21" customFormat="1" ht="16.5" thickBot="1">
      <c r="A4" s="94" t="s">
        <v>0</v>
      </c>
      <c r="B4" s="288" t="s">
        <v>188</v>
      </c>
      <c r="C4" s="289"/>
      <c r="D4" s="289"/>
      <c r="E4" s="290"/>
      <c r="F4" s="288" t="s">
        <v>189</v>
      </c>
      <c r="G4" s="289"/>
      <c r="H4" s="289"/>
      <c r="I4" s="290"/>
      <c r="J4" s="94" t="s">
        <v>3</v>
      </c>
      <c r="K4" s="46"/>
    </row>
    <row r="5" spans="1:16" s="21" customFormat="1" ht="16.5" thickBot="1">
      <c r="A5" s="94"/>
      <c r="B5" s="94">
        <v>2017</v>
      </c>
      <c r="C5" s="94">
        <v>2018</v>
      </c>
      <c r="D5" s="94">
        <v>2019</v>
      </c>
      <c r="E5" s="94">
        <v>2020</v>
      </c>
      <c r="F5" s="94">
        <v>2017</v>
      </c>
      <c r="G5" s="94">
        <v>2018</v>
      </c>
      <c r="H5" s="94">
        <v>2019</v>
      </c>
      <c r="I5" s="94">
        <v>2020</v>
      </c>
      <c r="J5" s="94"/>
      <c r="K5" s="46"/>
    </row>
    <row r="6" spans="1:16" s="21" customFormat="1" ht="16.5" thickBot="1">
      <c r="A6" s="26" t="s">
        <v>5</v>
      </c>
      <c r="B6" s="39">
        <v>1600</v>
      </c>
      <c r="C6" s="39">
        <v>1600</v>
      </c>
      <c r="D6" s="39">
        <v>689.63099999999997</v>
      </c>
      <c r="E6" s="39">
        <v>8174.6708286047497</v>
      </c>
      <c r="F6" s="14">
        <v>505</v>
      </c>
      <c r="G6" s="14">
        <v>505</v>
      </c>
      <c r="H6" s="14">
        <v>40.749000000000002</v>
      </c>
      <c r="I6" s="14">
        <v>60.813000000000002</v>
      </c>
      <c r="J6" s="24" t="s">
        <v>8</v>
      </c>
      <c r="K6" s="46"/>
    </row>
    <row r="7" spans="1:16" s="21" customFormat="1" ht="16.5" thickBot="1">
      <c r="A7" s="26" t="s">
        <v>9</v>
      </c>
      <c r="B7" s="39">
        <v>68597.871552853394</v>
      </c>
      <c r="C7" s="39">
        <v>68597.871552853394</v>
      </c>
      <c r="D7" s="39">
        <v>68597.871552853394</v>
      </c>
      <c r="E7" s="39">
        <v>79633.006780122494</v>
      </c>
      <c r="F7" s="14">
        <v>55.520248933968702</v>
      </c>
      <c r="G7" s="14">
        <v>55.520248933968702</v>
      </c>
      <c r="H7" s="14">
        <v>55.520248933968702</v>
      </c>
      <c r="I7" s="14">
        <v>55.520248933968702</v>
      </c>
      <c r="J7" s="24" t="s">
        <v>167</v>
      </c>
    </row>
    <row r="8" spans="1:16" s="21" customFormat="1" ht="16.5" thickBot="1">
      <c r="A8" s="26" t="s">
        <v>12</v>
      </c>
      <c r="B8" s="39">
        <v>7432.4</v>
      </c>
      <c r="C8" s="39">
        <v>7432.4</v>
      </c>
      <c r="D8" s="39">
        <v>7432.4</v>
      </c>
      <c r="E8" s="39">
        <v>11798.213581914901</v>
      </c>
      <c r="F8" s="14">
        <v>1.2</v>
      </c>
      <c r="G8" s="14">
        <v>1.2</v>
      </c>
      <c r="H8" s="14">
        <v>2.2000000000000002</v>
      </c>
      <c r="I8" s="14">
        <v>2.2000000000000002</v>
      </c>
      <c r="J8" s="24" t="s">
        <v>14</v>
      </c>
    </row>
    <row r="9" spans="1:16" s="21" customFormat="1" ht="16.5" thickBot="1">
      <c r="A9" s="26" t="s">
        <v>15</v>
      </c>
      <c r="B9" s="39">
        <v>7352.9595990000007</v>
      </c>
      <c r="C9" s="39">
        <v>6648.4288999999999</v>
      </c>
      <c r="D9" s="39">
        <v>7547.97</v>
      </c>
      <c r="E9" s="39">
        <v>5366.9557000000004</v>
      </c>
      <c r="F9" s="14">
        <v>595.12769966399992</v>
      </c>
      <c r="G9" s="14">
        <v>560.46630000000005</v>
      </c>
      <c r="H9" s="14">
        <v>620.33000000000004</v>
      </c>
      <c r="I9" s="14">
        <v>620.33000000000004</v>
      </c>
      <c r="J9" s="24" t="s">
        <v>17</v>
      </c>
    </row>
    <row r="10" spans="1:16" s="21" customFormat="1" ht="16.5" thickBot="1">
      <c r="A10" s="26" t="s">
        <v>18</v>
      </c>
      <c r="B10" s="39">
        <v>75731.938828000013</v>
      </c>
      <c r="C10" s="39">
        <v>75731.938828000013</v>
      </c>
      <c r="D10" s="39">
        <v>63506.138346899999</v>
      </c>
      <c r="E10" s="39">
        <v>62872.962980984499</v>
      </c>
      <c r="F10" s="14" t="s">
        <v>101</v>
      </c>
      <c r="G10" s="14" t="s">
        <v>101</v>
      </c>
      <c r="H10" s="14" t="s">
        <v>101</v>
      </c>
      <c r="I10" s="14"/>
      <c r="J10" s="24" t="s">
        <v>20</v>
      </c>
    </row>
    <row r="11" spans="1:16" s="21" customFormat="1" ht="16.5" thickBot="1">
      <c r="A11" s="26" t="s">
        <v>21</v>
      </c>
      <c r="B11" s="39">
        <v>386.03039999999999</v>
      </c>
      <c r="C11" s="39">
        <v>386.03039999999999</v>
      </c>
      <c r="D11" s="39">
        <v>958.56830972</v>
      </c>
      <c r="E11" s="39">
        <v>1023.09993353134</v>
      </c>
      <c r="F11" s="14">
        <v>12.4824</v>
      </c>
      <c r="G11" s="14">
        <v>12.4824</v>
      </c>
      <c r="H11" s="14">
        <v>12.99</v>
      </c>
      <c r="I11" s="14">
        <v>16.05</v>
      </c>
      <c r="J11" s="24" t="s">
        <v>24</v>
      </c>
    </row>
    <row r="12" spans="1:16" s="52" customFormat="1" ht="16.5" thickBot="1">
      <c r="A12" s="131" t="s">
        <v>132</v>
      </c>
      <c r="B12" s="39">
        <v>114.1605</v>
      </c>
      <c r="C12" s="39">
        <v>114.1605</v>
      </c>
      <c r="D12" s="39">
        <v>114.1605</v>
      </c>
      <c r="E12" s="39" t="s">
        <v>101</v>
      </c>
      <c r="F12" s="14" t="s">
        <v>101</v>
      </c>
      <c r="G12" s="14" t="s">
        <v>101</v>
      </c>
      <c r="H12" s="14" t="s">
        <v>101</v>
      </c>
      <c r="I12" s="14"/>
      <c r="J12" s="24" t="s">
        <v>26</v>
      </c>
      <c r="K12" s="21"/>
      <c r="L12" s="21"/>
      <c r="M12" s="21"/>
      <c r="N12" s="21"/>
      <c r="O12" s="21"/>
      <c r="P12" s="21"/>
    </row>
    <row r="13" spans="1:16" s="21" customFormat="1" ht="16.5" thickBot="1">
      <c r="A13" s="26" t="s">
        <v>27</v>
      </c>
      <c r="B13" s="39">
        <v>204441.80195759999</v>
      </c>
      <c r="C13" s="39">
        <v>204441.80195759999</v>
      </c>
      <c r="D13" s="39">
        <v>196033.01851504002</v>
      </c>
      <c r="E13" s="39">
        <v>184782.108549333</v>
      </c>
      <c r="F13" s="14" t="s">
        <v>101</v>
      </c>
      <c r="G13" s="14" t="s">
        <v>101</v>
      </c>
      <c r="H13" s="14" t="s">
        <v>101</v>
      </c>
      <c r="I13" s="14"/>
      <c r="J13" s="24" t="s">
        <v>30</v>
      </c>
    </row>
    <row r="14" spans="1:16" s="21" customFormat="1" ht="16.5" thickBot="1">
      <c r="A14" s="26" t="s">
        <v>31</v>
      </c>
      <c r="B14" s="39">
        <v>33997</v>
      </c>
      <c r="C14" s="39">
        <v>33997</v>
      </c>
      <c r="D14" s="39">
        <v>33997</v>
      </c>
      <c r="E14" s="39" t="s">
        <v>101</v>
      </c>
      <c r="F14" s="14">
        <v>2755.76</v>
      </c>
      <c r="G14" s="14">
        <v>2755.76</v>
      </c>
      <c r="H14" s="14">
        <v>2755.76</v>
      </c>
      <c r="I14" s="14">
        <v>172.68</v>
      </c>
      <c r="J14" s="24" t="s">
        <v>34</v>
      </c>
    </row>
    <row r="15" spans="1:16" s="21" customFormat="1" ht="16.5" thickBot="1">
      <c r="A15" s="26" t="s">
        <v>35</v>
      </c>
      <c r="B15" s="39">
        <v>171.61</v>
      </c>
      <c r="C15" s="39">
        <v>171.61</v>
      </c>
      <c r="D15" s="39">
        <v>171.61</v>
      </c>
      <c r="E15" s="39" t="s">
        <v>101</v>
      </c>
      <c r="F15" s="14" t="s">
        <v>101</v>
      </c>
      <c r="G15" s="14" t="s">
        <v>101</v>
      </c>
      <c r="H15" s="14" t="s">
        <v>101</v>
      </c>
      <c r="I15" s="14"/>
      <c r="J15" s="24" t="s">
        <v>166</v>
      </c>
    </row>
    <row r="16" spans="1:16" s="21" customFormat="1" ht="16.5" thickBot="1">
      <c r="A16" s="11" t="s">
        <v>76</v>
      </c>
      <c r="B16" s="39" t="s">
        <v>101</v>
      </c>
      <c r="C16" s="39" t="s">
        <v>101</v>
      </c>
      <c r="D16" s="39" t="s">
        <v>101</v>
      </c>
      <c r="E16" s="39" t="s">
        <v>101</v>
      </c>
      <c r="F16" s="14" t="s">
        <v>101</v>
      </c>
      <c r="G16" s="14" t="s">
        <v>101</v>
      </c>
      <c r="H16" s="14" t="s">
        <v>101</v>
      </c>
      <c r="I16" s="14"/>
      <c r="J16" s="24" t="s">
        <v>103</v>
      </c>
    </row>
    <row r="17" spans="1:16" s="21" customFormat="1" ht="16.5" thickBot="1">
      <c r="A17" s="26" t="s">
        <v>42</v>
      </c>
      <c r="B17" s="39" t="s">
        <v>101</v>
      </c>
      <c r="C17" s="39" t="s">
        <v>101</v>
      </c>
      <c r="D17" s="39" t="s">
        <v>101</v>
      </c>
      <c r="E17" s="39" t="s">
        <v>101</v>
      </c>
      <c r="F17" s="14">
        <v>141.37100000000001</v>
      </c>
      <c r="G17" s="14">
        <v>110.845393</v>
      </c>
      <c r="H17" s="14">
        <v>99.73</v>
      </c>
      <c r="I17" s="14">
        <v>107.18684469200001</v>
      </c>
      <c r="J17" s="24" t="s">
        <v>44</v>
      </c>
    </row>
    <row r="18" spans="1:16" s="21" customFormat="1" ht="16.5" thickBot="1">
      <c r="A18" s="26" t="s">
        <v>45</v>
      </c>
      <c r="B18" s="39">
        <v>9027.6462938881668</v>
      </c>
      <c r="C18" s="39">
        <v>35085.94</v>
      </c>
      <c r="D18" s="39">
        <v>34456</v>
      </c>
      <c r="E18" s="39">
        <v>33348.31</v>
      </c>
      <c r="F18" s="14">
        <v>134.2002600780234</v>
      </c>
      <c r="G18" s="14">
        <v>43.86</v>
      </c>
      <c r="H18" s="14">
        <v>51.5</v>
      </c>
      <c r="I18" s="14">
        <v>44.49</v>
      </c>
      <c r="J18" s="24" t="s">
        <v>47</v>
      </c>
    </row>
    <row r="19" spans="1:16" s="21" customFormat="1" ht="16.5" thickBot="1">
      <c r="A19" s="26" t="s">
        <v>48</v>
      </c>
      <c r="B19" s="39" t="s">
        <v>101</v>
      </c>
      <c r="C19" s="39" t="s">
        <v>101</v>
      </c>
      <c r="D19" s="39">
        <v>4201.5510000000004</v>
      </c>
      <c r="E19" s="39">
        <v>3634.4972280000002</v>
      </c>
      <c r="F19" s="14" t="s">
        <v>101</v>
      </c>
      <c r="G19" s="14" t="s">
        <v>101</v>
      </c>
      <c r="H19" s="14" t="s">
        <v>101</v>
      </c>
      <c r="I19" s="14" t="s">
        <v>101</v>
      </c>
      <c r="J19" s="24" t="s">
        <v>50</v>
      </c>
    </row>
    <row r="20" spans="1:16" s="21" customFormat="1" ht="16.5" thickBot="1">
      <c r="A20" s="26" t="s">
        <v>51</v>
      </c>
      <c r="B20" s="39" t="s">
        <v>101</v>
      </c>
      <c r="C20" s="39" t="s">
        <v>101</v>
      </c>
      <c r="D20" s="39" t="s">
        <v>101</v>
      </c>
      <c r="E20" s="39" t="s">
        <v>101</v>
      </c>
      <c r="F20" s="14" t="s">
        <v>101</v>
      </c>
      <c r="G20" s="14" t="s">
        <v>101</v>
      </c>
      <c r="H20" s="14" t="s">
        <v>101</v>
      </c>
      <c r="I20" s="14" t="s">
        <v>101</v>
      </c>
      <c r="J20" s="24" t="s">
        <v>53</v>
      </c>
    </row>
    <row r="21" spans="1:16" s="21" customFormat="1" ht="16.5" thickBot="1">
      <c r="A21" s="26" t="s">
        <v>54</v>
      </c>
      <c r="B21" s="39">
        <v>26044.673527465253</v>
      </c>
      <c r="C21" s="39">
        <v>26044.673527465253</v>
      </c>
      <c r="D21" s="39">
        <v>23308.72833872</v>
      </c>
      <c r="E21" s="39">
        <v>31337.5257633656</v>
      </c>
      <c r="F21" s="14">
        <v>30</v>
      </c>
      <c r="G21" s="14">
        <v>30</v>
      </c>
      <c r="H21" s="14">
        <v>31</v>
      </c>
      <c r="I21" s="14" t="s">
        <v>101</v>
      </c>
      <c r="J21" s="24" t="s">
        <v>56</v>
      </c>
    </row>
    <row r="22" spans="1:16" s="21" customFormat="1" ht="16.5" thickBot="1">
      <c r="A22" s="26" t="s">
        <v>57</v>
      </c>
      <c r="B22" s="39">
        <v>3849.9</v>
      </c>
      <c r="C22" s="39"/>
      <c r="D22" s="39"/>
      <c r="E22" s="39" t="s">
        <v>101</v>
      </c>
      <c r="F22" s="14">
        <v>38.32</v>
      </c>
      <c r="G22" s="14">
        <v>38.32</v>
      </c>
      <c r="H22" s="14">
        <v>38.32</v>
      </c>
      <c r="I22" s="14" t="s">
        <v>101</v>
      </c>
      <c r="J22" s="24" t="s">
        <v>59</v>
      </c>
    </row>
    <row r="23" spans="1:16" s="21" customFormat="1" ht="16.5" thickBot="1">
      <c r="A23" s="26" t="s">
        <v>60</v>
      </c>
      <c r="B23" s="39">
        <v>5200.8279842011807</v>
      </c>
      <c r="C23" s="39">
        <v>5200.8279842011807</v>
      </c>
      <c r="D23" s="39">
        <v>11661.316855200001</v>
      </c>
      <c r="E23" s="39">
        <v>79251.340026842503</v>
      </c>
      <c r="F23" s="14" t="s">
        <v>101</v>
      </c>
      <c r="G23" s="14" t="s">
        <v>101</v>
      </c>
      <c r="H23" s="14" t="s">
        <v>101</v>
      </c>
      <c r="I23" s="14"/>
      <c r="J23" s="24" t="s">
        <v>62</v>
      </c>
    </row>
    <row r="24" spans="1:16" s="52" customFormat="1" ht="16.5" thickBot="1">
      <c r="A24" s="26" t="s">
        <v>63</v>
      </c>
      <c r="B24" s="39">
        <v>29829.4</v>
      </c>
      <c r="C24" s="39">
        <v>31390.400000000001</v>
      </c>
      <c r="D24" s="39">
        <v>66475.569850019994</v>
      </c>
      <c r="E24" s="39">
        <v>50037.057665405802</v>
      </c>
      <c r="F24" s="14">
        <v>341.02300000000002</v>
      </c>
      <c r="G24" s="14">
        <v>181.90423999999999</v>
      </c>
      <c r="H24" s="14">
        <v>201.39398</v>
      </c>
      <c r="I24" s="14">
        <v>115.7</v>
      </c>
      <c r="J24" s="24" t="s">
        <v>65</v>
      </c>
      <c r="K24" s="21"/>
      <c r="L24" s="21"/>
      <c r="M24" s="21"/>
      <c r="N24" s="21"/>
      <c r="O24" s="21"/>
      <c r="P24" s="21"/>
    </row>
    <row r="25" spans="1:16" s="21" customFormat="1" ht="16.5" thickBot="1">
      <c r="A25" s="26" t="s">
        <v>66</v>
      </c>
      <c r="B25" s="39">
        <v>31330.628248593915</v>
      </c>
      <c r="C25" s="39">
        <v>31330.628248593915</v>
      </c>
      <c r="D25" s="39">
        <v>36711.837957440002</v>
      </c>
      <c r="E25" s="39">
        <v>32603.034569075498</v>
      </c>
      <c r="F25" s="14" t="s">
        <v>101</v>
      </c>
      <c r="G25" s="14" t="s">
        <v>101</v>
      </c>
      <c r="H25" s="14">
        <v>249.49739399999996</v>
      </c>
      <c r="I25" s="14" t="s">
        <v>101</v>
      </c>
      <c r="J25" s="24" t="s">
        <v>68</v>
      </c>
    </row>
    <row r="26" spans="1:16" s="21" customFormat="1" ht="16.5" thickBot="1">
      <c r="A26" s="26" t="s">
        <v>69</v>
      </c>
      <c r="B26" s="39">
        <v>1681.0293552999999</v>
      </c>
      <c r="C26" s="39">
        <v>1681.0293552999999</v>
      </c>
      <c r="D26" s="39">
        <v>3562.19348175</v>
      </c>
      <c r="E26" s="39">
        <v>3388.0570071095299</v>
      </c>
      <c r="F26" s="14" t="s">
        <v>101</v>
      </c>
      <c r="G26" s="14" t="s">
        <v>101</v>
      </c>
      <c r="H26" s="14">
        <v>1011.5939059999997</v>
      </c>
      <c r="I26" s="14" t="s">
        <v>101</v>
      </c>
      <c r="J26" s="24" t="s">
        <v>72</v>
      </c>
    </row>
    <row r="27" spans="1:16" s="21" customFormat="1" ht="16.5" thickBot="1">
      <c r="A27" s="26" t="s">
        <v>77</v>
      </c>
      <c r="B27" s="39">
        <v>885.09040200000004</v>
      </c>
      <c r="C27" s="39">
        <v>885.09040200000004</v>
      </c>
      <c r="D27" s="39">
        <v>1957.0840806300002</v>
      </c>
      <c r="E27" s="39">
        <v>1168.8654148605599</v>
      </c>
      <c r="F27" s="14"/>
      <c r="G27" s="14">
        <v>152.71600000000001</v>
      </c>
      <c r="H27" s="14">
        <v>71.579672000000045</v>
      </c>
      <c r="I27" s="14" t="s">
        <v>101</v>
      </c>
      <c r="J27" s="24" t="s">
        <v>78</v>
      </c>
    </row>
    <row r="28" spans="1:16" s="21" customFormat="1" ht="15" customHeight="1" thickBot="1">
      <c r="A28" s="164" t="s">
        <v>89</v>
      </c>
      <c r="B28" s="165">
        <v>507674.96864890191</v>
      </c>
      <c r="C28" s="165">
        <v>530739.83165601373</v>
      </c>
      <c r="D28" s="165">
        <v>542411.56721906329</v>
      </c>
      <c r="E28" s="166">
        <f>SUM(E6:E27)</f>
        <v>588419.7060291504</v>
      </c>
      <c r="F28" s="167">
        <v>4610.0046086759921</v>
      </c>
      <c r="G28" s="167">
        <v>4448.0745819339691</v>
      </c>
      <c r="H28" s="167">
        <f>SUM(H6:H27)</f>
        <v>5242.1642009339685</v>
      </c>
      <c r="I28" s="167">
        <f>SUM(I6:I27)</f>
        <v>1194.9700936259687</v>
      </c>
      <c r="J28" s="168" t="s">
        <v>79</v>
      </c>
    </row>
    <row r="29" spans="1:16">
      <c r="A29" s="21" t="s">
        <v>137</v>
      </c>
      <c r="B29" s="21" t="s">
        <v>138</v>
      </c>
      <c r="H29" s="21"/>
      <c r="I29" s="21"/>
      <c r="J29" s="21" t="s">
        <v>144</v>
      </c>
    </row>
    <row r="30" spans="1:16" ht="15.75" thickBot="1"/>
    <row r="31" spans="1:16" ht="15.75" thickBot="1">
      <c r="G31" s="93"/>
    </row>
    <row r="32" spans="1:16" ht="15.75" thickBot="1">
      <c r="G32" s="93"/>
    </row>
    <row r="33" spans="4:7">
      <c r="G33" s="93"/>
    </row>
    <row r="43" spans="4:7">
      <c r="D43" s="160"/>
    </row>
    <row r="44" spans="4:7">
      <c r="D44" s="160"/>
    </row>
    <row r="45" spans="4:7">
      <c r="D45" s="160"/>
    </row>
    <row r="46" spans="4:7">
      <c r="D46" s="160"/>
    </row>
    <row r="47" spans="4:7">
      <c r="D47" s="160"/>
    </row>
    <row r="48" spans="4:7">
      <c r="D48" s="160"/>
    </row>
    <row r="49" spans="4:4">
      <c r="D49" s="160"/>
    </row>
    <row r="50" spans="4:4">
      <c r="D50" s="160"/>
    </row>
    <row r="51" spans="4:4">
      <c r="D51" s="160"/>
    </row>
    <row r="52" spans="4:4">
      <c r="D52" s="160"/>
    </row>
    <row r="53" spans="4:4">
      <c r="D53" s="160"/>
    </row>
    <row r="54" spans="4:4">
      <c r="D54" s="160"/>
    </row>
    <row r="55" spans="4:4">
      <c r="D55" s="160"/>
    </row>
    <row r="56" spans="4:4">
      <c r="D56" s="160"/>
    </row>
    <row r="57" spans="4:4">
      <c r="D57" s="160"/>
    </row>
    <row r="58" spans="4:4">
      <c r="D58" s="160"/>
    </row>
    <row r="59" spans="4:4">
      <c r="D59" s="160"/>
    </row>
    <row r="60" spans="4:4">
      <c r="D60" s="160"/>
    </row>
    <row r="65" spans="3:3" ht="15.75" thickBot="1"/>
    <row r="66" spans="3:3">
      <c r="C66" s="93"/>
    </row>
  </sheetData>
  <mergeCells count="5">
    <mergeCell ref="A1:D1"/>
    <mergeCell ref="F2:J2"/>
    <mergeCell ref="A3:F3"/>
    <mergeCell ref="B4:E4"/>
    <mergeCell ref="F4:I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2"/>
  <sheetViews>
    <sheetView rightToLeft="1" topLeftCell="A97" workbookViewId="0">
      <selection activeCell="D107" sqref="D107"/>
    </sheetView>
  </sheetViews>
  <sheetFormatPr defaultRowHeight="15"/>
  <cols>
    <col min="1" max="6" width="19.42578125" customWidth="1"/>
    <col min="8" max="8" width="14" customWidth="1"/>
    <col min="9" max="9" width="12.28515625" customWidth="1"/>
  </cols>
  <sheetData>
    <row r="1" spans="1:14" ht="15.75" customHeight="1">
      <c r="A1" s="206" t="s">
        <v>199</v>
      </c>
      <c r="B1" s="206"/>
      <c r="C1" s="206"/>
      <c r="D1" s="206"/>
      <c r="E1" s="206"/>
      <c r="F1" s="206"/>
      <c r="L1" s="18"/>
      <c r="M1" s="18"/>
      <c r="N1" s="21"/>
    </row>
    <row r="2" spans="1:14" ht="15.75" customHeight="1">
      <c r="A2" s="292" t="s">
        <v>215</v>
      </c>
      <c r="B2" s="292"/>
      <c r="C2" s="292"/>
      <c r="D2" s="292"/>
      <c r="E2" s="292"/>
      <c r="F2" s="292"/>
      <c r="L2" s="18"/>
      <c r="M2" s="18"/>
      <c r="N2" s="21"/>
    </row>
    <row r="3" spans="1:14" ht="15.75" customHeight="1" thickBot="1">
      <c r="A3" s="38" t="s">
        <v>134</v>
      </c>
      <c r="B3" s="38"/>
      <c r="C3" s="38"/>
      <c r="D3" s="38"/>
      <c r="E3" s="291" t="s">
        <v>111</v>
      </c>
      <c r="F3" s="291"/>
      <c r="L3" s="18"/>
      <c r="M3" s="18"/>
      <c r="N3" s="21"/>
    </row>
    <row r="4" spans="1:14" ht="38.25" customHeight="1" thickBot="1">
      <c r="A4" s="92" t="s">
        <v>119</v>
      </c>
      <c r="B4" s="94" t="s">
        <v>190</v>
      </c>
      <c r="C4" s="94">
        <v>2018</v>
      </c>
      <c r="D4" s="94">
        <v>2019</v>
      </c>
      <c r="E4" s="94">
        <v>2020</v>
      </c>
      <c r="F4" s="95" t="s">
        <v>3</v>
      </c>
      <c r="N4" s="21"/>
    </row>
    <row r="5" spans="1:14" ht="15.75">
      <c r="A5" s="96" t="s">
        <v>5</v>
      </c>
      <c r="B5" s="37">
        <v>1608.8732394366198</v>
      </c>
      <c r="C5" s="37">
        <v>955</v>
      </c>
      <c r="D5" s="37">
        <v>730</v>
      </c>
      <c r="E5" s="37">
        <v>726</v>
      </c>
      <c r="F5" s="100" t="s">
        <v>8</v>
      </c>
      <c r="H5" s="132"/>
      <c r="I5" s="132"/>
      <c r="N5" s="21"/>
    </row>
    <row r="6" spans="1:14" ht="15.75">
      <c r="A6" s="97" t="s">
        <v>9</v>
      </c>
      <c r="B6" s="37">
        <v>9979.4983453329369</v>
      </c>
      <c r="C6" s="35">
        <v>10385.290000000001</v>
      </c>
      <c r="D6" s="35">
        <v>17875</v>
      </c>
      <c r="E6" s="37">
        <v>19884</v>
      </c>
      <c r="F6" s="101" t="s">
        <v>167</v>
      </c>
      <c r="H6" s="132"/>
      <c r="I6" s="132"/>
      <c r="N6" s="21"/>
    </row>
    <row r="7" spans="1:14" ht="15.75">
      <c r="A7" s="97" t="s">
        <v>12</v>
      </c>
      <c r="B7" s="37">
        <v>882.2717018980959</v>
      </c>
      <c r="C7" s="35">
        <v>111</v>
      </c>
      <c r="D7" s="35">
        <v>1501</v>
      </c>
      <c r="E7" s="37">
        <v>1007</v>
      </c>
      <c r="F7" s="101" t="s">
        <v>14</v>
      </c>
      <c r="H7" s="132"/>
      <c r="I7" s="132"/>
      <c r="N7" s="21"/>
    </row>
    <row r="8" spans="1:14" ht="15.75">
      <c r="A8" s="97" t="s">
        <v>15</v>
      </c>
      <c r="B8" s="37">
        <v>1419</v>
      </c>
      <c r="C8" s="35">
        <v>989</v>
      </c>
      <c r="D8" s="35">
        <v>845</v>
      </c>
      <c r="E8" s="37">
        <v>652</v>
      </c>
      <c r="F8" s="101" t="s">
        <v>17</v>
      </c>
      <c r="H8" s="132"/>
      <c r="I8" s="132"/>
      <c r="N8" s="21"/>
    </row>
    <row r="9" spans="1:14" ht="15.75">
      <c r="A9" s="97" t="s">
        <v>18</v>
      </c>
      <c r="B9" s="37">
        <v>381.11702127659572</v>
      </c>
      <c r="C9" s="35">
        <v>1466</v>
      </c>
      <c r="D9" s="35">
        <v>1382</v>
      </c>
      <c r="E9" s="37">
        <v>1125</v>
      </c>
      <c r="F9" s="101" t="s">
        <v>20</v>
      </c>
      <c r="H9" s="132"/>
      <c r="I9" s="132"/>
      <c r="N9" s="21"/>
    </row>
    <row r="10" spans="1:14" ht="15.75">
      <c r="A10" s="97" t="s">
        <v>132</v>
      </c>
      <c r="B10" s="37">
        <v>8.3118095661367413</v>
      </c>
      <c r="C10" s="35">
        <v>7</v>
      </c>
      <c r="D10" s="35">
        <v>4</v>
      </c>
      <c r="E10" s="37">
        <v>9</v>
      </c>
      <c r="F10" s="101" t="s">
        <v>26</v>
      </c>
      <c r="H10" s="132"/>
      <c r="I10" s="132"/>
      <c r="N10" s="21"/>
    </row>
    <row r="11" spans="1:14" ht="15.75">
      <c r="A11" s="97" t="s">
        <v>21</v>
      </c>
      <c r="B11" s="37">
        <v>162.5</v>
      </c>
      <c r="C11" s="35">
        <v>170</v>
      </c>
      <c r="D11" s="35">
        <v>222</v>
      </c>
      <c r="E11" s="37">
        <v>240</v>
      </c>
      <c r="F11" s="101" t="s">
        <v>24</v>
      </c>
      <c r="H11" s="132"/>
      <c r="I11" s="132"/>
      <c r="N11" s="21"/>
    </row>
    <row r="12" spans="1:14" ht="15.75">
      <c r="A12" s="97" t="s">
        <v>27</v>
      </c>
      <c r="B12" s="37">
        <v>4437</v>
      </c>
      <c r="C12" s="35">
        <v>4247</v>
      </c>
      <c r="D12" s="35">
        <v>4563</v>
      </c>
      <c r="E12" s="37">
        <v>5486</v>
      </c>
      <c r="F12" s="101" t="s">
        <v>30</v>
      </c>
      <c r="H12" s="132"/>
      <c r="I12" s="132"/>
      <c r="N12" s="21"/>
    </row>
    <row r="13" spans="1:14" ht="15.75">
      <c r="A13" s="97" t="s">
        <v>31</v>
      </c>
      <c r="B13" s="37">
        <v>1064.5330083772733</v>
      </c>
      <c r="C13" s="35">
        <v>1136</v>
      </c>
      <c r="D13" s="35">
        <v>825</v>
      </c>
      <c r="E13" s="37">
        <v>717</v>
      </c>
      <c r="F13" s="101" t="s">
        <v>34</v>
      </c>
      <c r="H13" s="132"/>
      <c r="I13" s="132"/>
      <c r="N13" s="21"/>
    </row>
    <row r="14" spans="1:14" ht="15.75">
      <c r="A14" s="97" t="s">
        <v>35</v>
      </c>
      <c r="B14" s="37">
        <v>0</v>
      </c>
      <c r="C14" s="37" t="s">
        <v>170</v>
      </c>
      <c r="D14" s="37" t="s">
        <v>170</v>
      </c>
      <c r="E14" s="37" t="s">
        <v>170</v>
      </c>
      <c r="F14" s="101" t="s">
        <v>166</v>
      </c>
      <c r="H14" s="132"/>
      <c r="I14" s="132"/>
      <c r="N14" s="21"/>
    </row>
    <row r="15" spans="1:14" ht="15.75">
      <c r="A15" s="97" t="s">
        <v>38</v>
      </c>
      <c r="B15" s="37">
        <v>359</v>
      </c>
      <c r="C15" s="35">
        <v>408</v>
      </c>
      <c r="D15" s="35">
        <v>447</v>
      </c>
      <c r="E15" s="37">
        <v>464</v>
      </c>
      <c r="F15" s="101" t="s">
        <v>103</v>
      </c>
      <c r="H15" s="132"/>
      <c r="I15" s="132"/>
      <c r="N15" s="21"/>
    </row>
    <row r="16" spans="1:14" ht="15.75">
      <c r="A16" s="97" t="s">
        <v>42</v>
      </c>
      <c r="B16" s="37">
        <v>0</v>
      </c>
      <c r="C16" s="35">
        <v>0</v>
      </c>
      <c r="D16" s="35">
        <v>-3076</v>
      </c>
      <c r="E16" s="37">
        <v>-2896</v>
      </c>
      <c r="F16" s="101" t="s">
        <v>44</v>
      </c>
      <c r="H16" s="132"/>
      <c r="I16" s="132"/>
      <c r="N16" s="21"/>
    </row>
    <row r="17" spans="1:14" ht="15.75">
      <c r="A17" s="97" t="s">
        <v>120</v>
      </c>
      <c r="B17" s="37">
        <v>1773.7530156046814</v>
      </c>
      <c r="C17" s="35">
        <v>4190.51</v>
      </c>
      <c r="D17" s="35">
        <v>3420</v>
      </c>
      <c r="E17" s="37">
        <v>4093</v>
      </c>
      <c r="F17" s="101" t="s">
        <v>47</v>
      </c>
      <c r="H17" s="132"/>
      <c r="I17" s="132"/>
      <c r="N17" s="21"/>
    </row>
    <row r="18" spans="1:14" ht="15.75">
      <c r="A18" s="97" t="s">
        <v>48</v>
      </c>
      <c r="B18" s="37">
        <v>249.95</v>
      </c>
      <c r="C18" s="35">
        <v>251.63</v>
      </c>
      <c r="D18" s="35">
        <v>132</v>
      </c>
      <c r="E18" s="37">
        <v>52</v>
      </c>
      <c r="F18" s="101" t="s">
        <v>50</v>
      </c>
      <c r="H18" s="132"/>
      <c r="I18" s="132"/>
      <c r="N18" s="21"/>
    </row>
    <row r="19" spans="1:14" ht="15.75">
      <c r="A19" s="97" t="s">
        <v>51</v>
      </c>
      <c r="B19" s="37">
        <v>879.94505494505484</v>
      </c>
      <c r="C19" s="35">
        <v>-2186.2600000000002</v>
      </c>
      <c r="D19" s="35">
        <v>-2813</v>
      </c>
      <c r="E19" s="37">
        <v>-2434</v>
      </c>
      <c r="F19" s="101" t="s">
        <v>53</v>
      </c>
      <c r="H19" s="132"/>
      <c r="I19" s="132"/>
      <c r="N19" s="21"/>
    </row>
    <row r="20" spans="1:14" ht="15.75">
      <c r="A20" s="97" t="s">
        <v>54</v>
      </c>
      <c r="B20" s="37">
        <v>359.64005205947478</v>
      </c>
      <c r="C20" s="35">
        <v>300.53014546932127</v>
      </c>
      <c r="D20" s="35">
        <v>104</v>
      </c>
      <c r="E20" s="37">
        <v>-319</v>
      </c>
      <c r="F20" s="101" t="s">
        <v>56</v>
      </c>
      <c r="H20" s="132"/>
      <c r="I20" s="132"/>
      <c r="N20" s="21"/>
    </row>
    <row r="21" spans="1:14" ht="15.75">
      <c r="A21" s="97" t="s">
        <v>57</v>
      </c>
      <c r="B21" s="37">
        <v>2619.0709784270948</v>
      </c>
      <c r="C21" s="35">
        <v>2654</v>
      </c>
      <c r="D21" s="35">
        <v>2055</v>
      </c>
      <c r="E21" s="37">
        <v>3067</v>
      </c>
      <c r="F21" s="101" t="s">
        <v>59</v>
      </c>
      <c r="H21" s="132"/>
      <c r="I21" s="132"/>
      <c r="N21" s="21"/>
    </row>
    <row r="22" spans="1:14" ht="15.75">
      <c r="A22" s="97" t="s">
        <v>60</v>
      </c>
      <c r="B22" s="37">
        <v>0</v>
      </c>
      <c r="C22" s="37" t="s">
        <v>170</v>
      </c>
      <c r="D22" s="37" t="s">
        <v>170</v>
      </c>
      <c r="E22" s="37" t="s">
        <v>170</v>
      </c>
      <c r="F22" s="101" t="s">
        <v>62</v>
      </c>
      <c r="H22" s="132"/>
      <c r="I22" s="132"/>
      <c r="N22" s="21"/>
    </row>
    <row r="23" spans="1:14" ht="15.75">
      <c r="A23" s="97" t="s">
        <v>63</v>
      </c>
      <c r="B23" s="37">
        <v>7749.25</v>
      </c>
      <c r="C23" s="35">
        <v>8141</v>
      </c>
      <c r="D23" s="35">
        <v>9010</v>
      </c>
      <c r="E23" s="37">
        <v>5852</v>
      </c>
      <c r="F23" s="101" t="s">
        <v>65</v>
      </c>
      <c r="H23" s="132"/>
      <c r="I23" s="132"/>
      <c r="N23" s="21"/>
    </row>
    <row r="24" spans="1:14" ht="15.75">
      <c r="A24" s="97" t="s">
        <v>66</v>
      </c>
      <c r="B24" s="37">
        <v>2404.2770553014143</v>
      </c>
      <c r="C24" s="35">
        <v>3544</v>
      </c>
      <c r="D24" s="35">
        <v>1720</v>
      </c>
      <c r="E24" s="37">
        <v>1763</v>
      </c>
      <c r="F24" s="101" t="s">
        <v>68</v>
      </c>
      <c r="H24" s="132"/>
      <c r="I24" s="132"/>
      <c r="N24" s="21"/>
    </row>
    <row r="25" spans="1:14" ht="15.75">
      <c r="A25" s="97" t="s">
        <v>69</v>
      </c>
      <c r="B25" s="37"/>
      <c r="C25" s="35">
        <v>773</v>
      </c>
      <c r="D25" s="35">
        <v>887</v>
      </c>
      <c r="E25" s="37">
        <v>978</v>
      </c>
      <c r="F25" s="101" t="s">
        <v>72</v>
      </c>
      <c r="H25" s="132"/>
      <c r="I25" s="132"/>
      <c r="N25" s="21"/>
    </row>
    <row r="26" spans="1:14" ht="16.5" thickBot="1">
      <c r="A26" s="98" t="s">
        <v>77</v>
      </c>
      <c r="B26" s="37">
        <v>0</v>
      </c>
      <c r="C26" s="36">
        <v>-282.10000000000002</v>
      </c>
      <c r="D26" s="36">
        <v>-371</v>
      </c>
      <c r="E26" s="37">
        <v>0</v>
      </c>
      <c r="F26" s="102" t="s">
        <v>78</v>
      </c>
      <c r="H26" s="132"/>
      <c r="I26" s="132"/>
      <c r="N26" s="21"/>
    </row>
    <row r="27" spans="1:14" ht="16.5" thickBot="1">
      <c r="A27" s="99" t="s">
        <v>145</v>
      </c>
      <c r="B27" s="103">
        <v>42163.520000000004</v>
      </c>
      <c r="C27" s="103">
        <v>37260.600145469325</v>
      </c>
      <c r="D27" s="103">
        <v>34664.07</v>
      </c>
      <c r="E27" s="103">
        <f>SUM(E5:E26)</f>
        <v>40466</v>
      </c>
      <c r="F27" s="104" t="s">
        <v>140</v>
      </c>
      <c r="H27" s="133"/>
      <c r="I27" s="133"/>
      <c r="N27" s="21"/>
    </row>
    <row r="28" spans="1:14" ht="16.5" thickBot="1">
      <c r="A28" s="99" t="s">
        <v>133</v>
      </c>
      <c r="B28" s="103">
        <v>1648670.0802021942</v>
      </c>
      <c r="C28" s="103">
        <v>1648670.0802021942</v>
      </c>
      <c r="D28" s="103">
        <v>1539879.66</v>
      </c>
      <c r="E28" s="103">
        <v>1539879.66</v>
      </c>
      <c r="F28" s="105" t="s">
        <v>136</v>
      </c>
      <c r="H28" s="133"/>
      <c r="I28" s="133"/>
      <c r="N28" s="21"/>
    </row>
    <row r="29" spans="1:14">
      <c r="A29" s="16" t="s">
        <v>146</v>
      </c>
      <c r="B29" s="16"/>
      <c r="C29" s="16"/>
      <c r="D29" s="21"/>
      <c r="E29" s="21"/>
      <c r="G29" s="21"/>
      <c r="H29" s="21"/>
      <c r="I29" s="21"/>
      <c r="J29" s="21"/>
      <c r="K29" s="21"/>
      <c r="L29" s="21"/>
      <c r="M29" s="21"/>
      <c r="N29" s="21"/>
    </row>
    <row r="30" spans="1:14">
      <c r="A30" s="17" t="s">
        <v>121</v>
      </c>
      <c r="B30" s="21"/>
      <c r="C30" s="21"/>
      <c r="D30" s="21"/>
      <c r="E30" s="21"/>
      <c r="G30" s="21"/>
      <c r="H30" s="21"/>
      <c r="I30" s="21"/>
      <c r="J30" s="21"/>
      <c r="K30" s="21"/>
      <c r="L30" s="21"/>
      <c r="M30" s="21"/>
      <c r="N30" s="21"/>
    </row>
    <row r="31" spans="1:14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4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 ht="12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hidden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4" ht="33" customHeight="1">
      <c r="A40" s="293" t="s">
        <v>198</v>
      </c>
      <c r="B40" s="293"/>
      <c r="C40" s="293"/>
      <c r="D40" s="293"/>
      <c r="E40" s="293"/>
      <c r="F40" s="293"/>
      <c r="G40" s="18"/>
      <c r="H40" s="18"/>
      <c r="I40" s="18"/>
      <c r="J40" s="18"/>
      <c r="K40" s="18"/>
      <c r="L40" s="18"/>
      <c r="M40" s="18"/>
      <c r="N40" s="21"/>
    </row>
    <row r="41" spans="1:14" ht="15.75" customHeight="1">
      <c r="A41" s="294" t="s">
        <v>216</v>
      </c>
      <c r="B41" s="294"/>
      <c r="C41" s="294"/>
      <c r="D41" s="294"/>
      <c r="E41" s="294"/>
      <c r="F41" s="294"/>
      <c r="G41" s="18"/>
      <c r="H41" s="18"/>
      <c r="I41" s="18"/>
      <c r="J41" s="18"/>
      <c r="K41" s="18"/>
      <c r="L41" s="18"/>
      <c r="M41" s="18"/>
      <c r="N41" s="21"/>
    </row>
    <row r="42" spans="1:14" ht="15.75" customHeight="1" thickBot="1">
      <c r="A42" s="33" t="s">
        <v>135</v>
      </c>
      <c r="B42" s="18"/>
      <c r="C42" s="18"/>
      <c r="D42" s="18"/>
      <c r="E42" s="291" t="s">
        <v>111</v>
      </c>
      <c r="F42" s="291"/>
      <c r="G42" s="18"/>
      <c r="H42" s="18"/>
      <c r="I42" s="18"/>
      <c r="J42" s="18"/>
      <c r="K42" s="18"/>
      <c r="L42" s="18"/>
      <c r="M42" s="18"/>
      <c r="N42" s="21"/>
    </row>
    <row r="43" spans="1:14" ht="30.75" customHeight="1" thickBot="1">
      <c r="A43" s="92" t="s">
        <v>119</v>
      </c>
      <c r="B43" s="94" t="s">
        <v>190</v>
      </c>
      <c r="C43" s="94">
        <v>2018</v>
      </c>
      <c r="D43" s="94">
        <v>2019</v>
      </c>
      <c r="E43" s="94">
        <v>2020</v>
      </c>
      <c r="F43" s="95" t="s">
        <v>3</v>
      </c>
      <c r="N43" s="21"/>
    </row>
    <row r="44" spans="1:14" ht="15.75">
      <c r="A44" s="96" t="s">
        <v>5</v>
      </c>
      <c r="B44" s="37">
        <v>4.9295774647887329</v>
      </c>
      <c r="C44" s="37">
        <v>-7.61</v>
      </c>
      <c r="D44" s="37">
        <v>43</v>
      </c>
      <c r="E44" s="37">
        <v>26</v>
      </c>
      <c r="F44" s="100" t="s">
        <v>8</v>
      </c>
      <c r="N44" s="21"/>
    </row>
    <row r="45" spans="1:14" ht="15.75">
      <c r="A45" s="97" t="s">
        <v>9</v>
      </c>
      <c r="B45" s="37">
        <v>13459.712499999998</v>
      </c>
      <c r="C45" s="35">
        <v>15901.1129427793</v>
      </c>
      <c r="D45" s="35">
        <v>21226</v>
      </c>
      <c r="E45" s="37">
        <v>18937</v>
      </c>
      <c r="F45" s="101" t="s">
        <v>167</v>
      </c>
      <c r="N45" s="21"/>
    </row>
    <row r="46" spans="1:14" ht="15.75">
      <c r="A46" s="97" t="s">
        <v>12</v>
      </c>
      <c r="B46" s="37">
        <v>228.98936170212764</v>
      </c>
      <c r="C46" s="35">
        <v>111.17</v>
      </c>
      <c r="D46" s="194">
        <v>-197</v>
      </c>
      <c r="E46" s="37">
        <v>-205</v>
      </c>
      <c r="F46" s="101" t="s">
        <v>14</v>
      </c>
      <c r="N46" s="21"/>
    </row>
    <row r="47" spans="1:14" ht="15.75">
      <c r="A47" s="97" t="s">
        <v>15</v>
      </c>
      <c r="B47" s="37">
        <v>149.53401474441424</v>
      </c>
      <c r="C47" s="35">
        <v>21.810003067</v>
      </c>
      <c r="D47" s="35">
        <v>22</v>
      </c>
      <c r="E47" s="37">
        <v>43</v>
      </c>
      <c r="F47" s="101" t="s">
        <v>17</v>
      </c>
      <c r="N47" s="21"/>
    </row>
    <row r="48" spans="1:14" ht="15.75">
      <c r="A48" s="97" t="s">
        <v>18</v>
      </c>
      <c r="B48" s="37">
        <v>46</v>
      </c>
      <c r="C48" s="35">
        <v>879.6680586745</v>
      </c>
      <c r="D48" s="35">
        <v>31</v>
      </c>
      <c r="E48" s="37">
        <v>16</v>
      </c>
      <c r="F48" s="101" t="s">
        <v>20</v>
      </c>
      <c r="N48" s="21"/>
    </row>
    <row r="49" spans="1:14" ht="15.75">
      <c r="A49" s="97" t="s">
        <v>132</v>
      </c>
      <c r="B49" s="37" t="s">
        <v>101</v>
      </c>
      <c r="C49" s="35" t="s">
        <v>101</v>
      </c>
      <c r="D49" s="35" t="s">
        <v>101</v>
      </c>
      <c r="E49" s="35" t="s">
        <v>101</v>
      </c>
      <c r="F49" s="101" t="s">
        <v>26</v>
      </c>
      <c r="N49" s="21"/>
    </row>
    <row r="50" spans="1:14" ht="15.75">
      <c r="A50" s="97" t="s">
        <v>21</v>
      </c>
      <c r="B50" s="37" t="s">
        <v>101</v>
      </c>
      <c r="C50" s="35" t="s">
        <v>101</v>
      </c>
      <c r="D50" s="35" t="s">
        <v>101</v>
      </c>
      <c r="E50" s="35" t="s">
        <v>101</v>
      </c>
      <c r="F50" s="101" t="s">
        <v>24</v>
      </c>
      <c r="N50" s="21"/>
    </row>
    <row r="51" spans="1:14" ht="15.75">
      <c r="A51" s="97" t="s">
        <v>27</v>
      </c>
      <c r="B51" s="37">
        <v>7280.5</v>
      </c>
      <c r="C51" s="35">
        <v>22987</v>
      </c>
      <c r="D51" s="35">
        <v>13547</v>
      </c>
      <c r="E51" s="37">
        <v>4854</v>
      </c>
      <c r="F51" s="101" t="s">
        <v>30</v>
      </c>
      <c r="N51" s="21"/>
    </row>
    <row r="52" spans="1:14" ht="15.75">
      <c r="A52" s="97" t="s">
        <v>31</v>
      </c>
      <c r="B52" s="37" t="s">
        <v>101</v>
      </c>
      <c r="C52" s="35" t="s">
        <v>101</v>
      </c>
      <c r="D52" s="35" t="s">
        <v>101</v>
      </c>
      <c r="E52" s="35" t="s">
        <v>101</v>
      </c>
      <c r="F52" s="101" t="s">
        <v>34</v>
      </c>
      <c r="N52" s="21"/>
    </row>
    <row r="53" spans="1:14" ht="15.75">
      <c r="A53" s="97" t="s">
        <v>35</v>
      </c>
      <c r="B53" s="37" t="s">
        <v>101</v>
      </c>
      <c r="C53" s="35" t="s">
        <v>101</v>
      </c>
      <c r="D53" s="35" t="s">
        <v>101</v>
      </c>
      <c r="E53" s="35" t="s">
        <v>101</v>
      </c>
      <c r="F53" s="101" t="s">
        <v>166</v>
      </c>
      <c r="N53" s="21"/>
    </row>
    <row r="54" spans="1:14" ht="15.75">
      <c r="A54" s="97" t="s">
        <v>38</v>
      </c>
      <c r="B54" s="37" t="s">
        <v>101</v>
      </c>
      <c r="C54" s="35" t="s">
        <v>101</v>
      </c>
      <c r="D54" s="35" t="s">
        <v>101</v>
      </c>
      <c r="E54" s="35" t="s">
        <v>101</v>
      </c>
      <c r="F54" s="101" t="s">
        <v>103</v>
      </c>
      <c r="N54" s="21"/>
    </row>
    <row r="55" spans="1:14" ht="15.75">
      <c r="A55" s="97" t="s">
        <v>42</v>
      </c>
      <c r="B55" s="37">
        <v>191.05</v>
      </c>
      <c r="C55" s="35">
        <v>194.2</v>
      </c>
      <c r="D55" s="35">
        <v>194</v>
      </c>
      <c r="E55" s="37">
        <v>149</v>
      </c>
      <c r="F55" s="101" t="s">
        <v>44</v>
      </c>
      <c r="N55" s="21"/>
    </row>
    <row r="56" spans="1:14" ht="15.75">
      <c r="A56" s="97" t="s">
        <v>120</v>
      </c>
      <c r="B56" s="37">
        <v>376.16744603381017</v>
      </c>
      <c r="C56" s="35">
        <v>566.51</v>
      </c>
      <c r="D56" s="35">
        <v>627</v>
      </c>
      <c r="E56" s="37">
        <v>1255</v>
      </c>
      <c r="F56" s="101" t="s">
        <v>47</v>
      </c>
      <c r="N56" s="21"/>
    </row>
    <row r="57" spans="1:14" ht="15.75">
      <c r="A57" s="97" t="s">
        <v>48</v>
      </c>
      <c r="B57" s="37">
        <v>29.190003553099999</v>
      </c>
      <c r="C57" s="35">
        <v>30.88</v>
      </c>
      <c r="D57" s="35">
        <v>56</v>
      </c>
      <c r="E57" s="37">
        <v>61</v>
      </c>
      <c r="F57" s="101" t="s">
        <v>50</v>
      </c>
      <c r="N57" s="21"/>
    </row>
    <row r="58" spans="1:14" ht="15.75">
      <c r="A58" s="97" t="s">
        <v>51</v>
      </c>
      <c r="B58" s="37">
        <v>4798.3516483516478</v>
      </c>
      <c r="C58" s="35">
        <v>3522.8</v>
      </c>
      <c r="D58" s="35">
        <v>4450</v>
      </c>
      <c r="E58" s="37">
        <v>2730</v>
      </c>
      <c r="F58" s="101" t="s">
        <v>53</v>
      </c>
      <c r="N58" s="21"/>
    </row>
    <row r="59" spans="1:14" ht="15.75">
      <c r="A59" s="97" t="s">
        <v>54</v>
      </c>
      <c r="B59" s="37">
        <v>6320.1636936836358</v>
      </c>
      <c r="C59" s="35">
        <v>8112.394915099525</v>
      </c>
      <c r="D59" s="193">
        <v>-2495</v>
      </c>
      <c r="E59" s="37">
        <v>2427</v>
      </c>
      <c r="F59" s="101" t="s">
        <v>56</v>
      </c>
      <c r="N59" s="21"/>
    </row>
    <row r="60" spans="1:14" ht="15.75">
      <c r="A60" s="97" t="s">
        <v>57</v>
      </c>
      <c r="B60" s="37">
        <v>604.62082568538187</v>
      </c>
      <c r="C60" s="35">
        <v>611.29999999999995</v>
      </c>
      <c r="D60" s="35">
        <v>303</v>
      </c>
      <c r="E60" s="37">
        <v>28</v>
      </c>
      <c r="F60" s="101" t="s">
        <v>59</v>
      </c>
      <c r="N60" s="21"/>
    </row>
    <row r="61" spans="1:14" ht="15.75">
      <c r="A61" s="97" t="s">
        <v>60</v>
      </c>
      <c r="B61" s="37">
        <v>275</v>
      </c>
      <c r="C61" s="35">
        <v>275.54000000000002</v>
      </c>
      <c r="D61" s="35">
        <v>345</v>
      </c>
      <c r="E61" s="37">
        <v>205</v>
      </c>
      <c r="F61" s="101" t="s">
        <v>62</v>
      </c>
      <c r="N61" s="21"/>
    </row>
    <row r="62" spans="1:14" ht="15.75">
      <c r="A62" s="97" t="s">
        <v>63</v>
      </c>
      <c r="B62" s="37">
        <v>202.8</v>
      </c>
      <c r="C62" s="35">
        <v>323.5</v>
      </c>
      <c r="D62" s="35">
        <v>405</v>
      </c>
      <c r="E62" s="37">
        <v>327</v>
      </c>
      <c r="F62" s="101" t="s">
        <v>65</v>
      </c>
      <c r="N62" s="21"/>
    </row>
    <row r="63" spans="1:14" ht="15.75">
      <c r="A63" s="97" t="s">
        <v>66</v>
      </c>
      <c r="B63" s="37">
        <v>770.01987254598134</v>
      </c>
      <c r="C63" s="35">
        <v>1032.8498879077999</v>
      </c>
      <c r="D63" s="35">
        <v>893</v>
      </c>
      <c r="E63" s="37">
        <v>492</v>
      </c>
      <c r="F63" s="101" t="s">
        <v>68</v>
      </c>
      <c r="N63" s="21"/>
    </row>
    <row r="64" spans="1:14" ht="15.75">
      <c r="A64" s="97" t="s">
        <v>69</v>
      </c>
      <c r="B64" s="37">
        <v>5.3494999999999999</v>
      </c>
      <c r="C64" s="35">
        <v>3.64</v>
      </c>
      <c r="D64" s="35">
        <v>5</v>
      </c>
      <c r="E64" s="37">
        <v>6</v>
      </c>
      <c r="F64" s="101" t="s">
        <v>72</v>
      </c>
      <c r="N64" s="21"/>
    </row>
    <row r="65" spans="1:14" ht="16.5" thickBot="1">
      <c r="A65" s="97" t="s">
        <v>77</v>
      </c>
      <c r="B65" s="37">
        <v>3.194</v>
      </c>
      <c r="C65" s="35">
        <v>3.61</v>
      </c>
      <c r="D65" s="35">
        <v>3.33</v>
      </c>
      <c r="E65" s="37">
        <v>0</v>
      </c>
      <c r="F65" s="101" t="s">
        <v>78</v>
      </c>
      <c r="N65" s="21"/>
    </row>
    <row r="66" spans="1:14" ht="16.5" thickBot="1">
      <c r="A66" s="99" t="s">
        <v>145</v>
      </c>
      <c r="B66" s="103">
        <v>34745.57244376489</v>
      </c>
      <c r="C66" s="103">
        <v>54570.375807528129</v>
      </c>
      <c r="D66" s="103">
        <v>34557.39</v>
      </c>
      <c r="E66" s="103">
        <f>SUM(E44:E65)</f>
        <v>31351</v>
      </c>
      <c r="F66" s="104" t="s">
        <v>140</v>
      </c>
      <c r="N66" s="21"/>
    </row>
    <row r="67" spans="1:14" ht="16.5" thickBot="1">
      <c r="A67" s="99" t="s">
        <v>133</v>
      </c>
      <c r="B67" s="103">
        <v>1451627.7249626024</v>
      </c>
      <c r="C67" s="103">
        <v>1313769.6407333179</v>
      </c>
      <c r="D67" s="103">
        <v>1313769.6399999999</v>
      </c>
      <c r="E67" s="103">
        <v>1313769.640366659</v>
      </c>
      <c r="F67" s="105" t="s">
        <v>136</v>
      </c>
      <c r="N67" s="21"/>
    </row>
    <row r="68" spans="1:14">
      <c r="A68" s="16" t="s">
        <v>146</v>
      </c>
      <c r="B68" s="16"/>
      <c r="C68" s="16"/>
      <c r="D68" s="21"/>
      <c r="E68" s="21"/>
      <c r="G68" s="21"/>
      <c r="H68" s="21"/>
      <c r="I68" s="21"/>
      <c r="J68" s="21"/>
      <c r="K68" s="21"/>
      <c r="L68" s="21"/>
      <c r="M68" s="21"/>
      <c r="N68" s="21"/>
    </row>
    <row r="69" spans="1:14">
      <c r="A69" s="17" t="s">
        <v>121</v>
      </c>
      <c r="B69" s="21"/>
      <c r="C69" s="21"/>
      <c r="D69" s="21"/>
      <c r="E69" s="21"/>
      <c r="G69" s="21"/>
      <c r="H69" s="21"/>
      <c r="I69" s="21"/>
      <c r="J69" s="21"/>
      <c r="K69" s="21"/>
      <c r="L69" s="21"/>
      <c r="M69" s="21"/>
      <c r="N69" s="21"/>
    </row>
    <row r="70" spans="1:14">
      <c r="A70" s="21"/>
      <c r="B70" s="21"/>
      <c r="C70" s="21"/>
      <c r="D70" s="21"/>
      <c r="E70" s="21"/>
      <c r="G70" s="21"/>
      <c r="H70" s="21"/>
      <c r="I70" s="21"/>
      <c r="J70" s="21"/>
      <c r="K70" s="21"/>
      <c r="L70" s="21"/>
      <c r="M70" s="21"/>
      <c r="N70" s="21"/>
    </row>
    <row r="71" spans="1:14" hidden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</row>
    <row r="72" spans="1:14" ht="27.75" customHeight="1">
      <c r="A72" s="293" t="s">
        <v>191</v>
      </c>
      <c r="B72" s="293"/>
      <c r="C72" s="293"/>
      <c r="D72" s="293"/>
      <c r="E72" s="293"/>
      <c r="F72" s="18"/>
      <c r="G72" s="18"/>
      <c r="H72" s="18"/>
      <c r="I72" s="18"/>
      <c r="J72" s="18"/>
      <c r="K72" s="18"/>
      <c r="L72" s="18"/>
      <c r="M72" s="18"/>
      <c r="N72" s="21"/>
    </row>
    <row r="73" spans="1:14" ht="16.5" customHeight="1">
      <c r="A73" s="294" t="s">
        <v>217</v>
      </c>
      <c r="B73" s="294"/>
      <c r="C73" s="294"/>
      <c r="D73" s="294"/>
      <c r="E73" s="294"/>
      <c r="F73" s="294"/>
      <c r="G73" s="18"/>
      <c r="H73" s="18"/>
      <c r="I73" s="18"/>
      <c r="J73" s="18"/>
      <c r="K73" s="18"/>
      <c r="L73" s="18"/>
      <c r="M73" s="18"/>
      <c r="N73" s="21"/>
    </row>
    <row r="74" spans="1:14" ht="16.5" customHeight="1" thickBot="1">
      <c r="A74" t="s">
        <v>135</v>
      </c>
      <c r="B74" s="18"/>
      <c r="C74" s="18"/>
      <c r="D74" s="18"/>
      <c r="E74" s="291" t="s">
        <v>111</v>
      </c>
      <c r="F74" s="291"/>
      <c r="G74" s="18"/>
      <c r="H74" s="18"/>
      <c r="I74" s="18"/>
      <c r="J74" s="18"/>
      <c r="K74" s="18"/>
      <c r="L74" s="18"/>
      <c r="M74" s="18"/>
      <c r="N74" s="21"/>
    </row>
    <row r="75" spans="1:14" ht="37.5" customHeight="1" thickBot="1">
      <c r="A75" s="92" t="s">
        <v>119</v>
      </c>
      <c r="B75" s="94" t="s">
        <v>190</v>
      </c>
      <c r="C75" s="94">
        <v>2018</v>
      </c>
      <c r="D75" s="94">
        <v>2019</v>
      </c>
      <c r="E75" s="94">
        <v>2020</v>
      </c>
      <c r="F75" s="95" t="s">
        <v>3</v>
      </c>
      <c r="N75" s="21"/>
    </row>
    <row r="76" spans="1:14" ht="15.75">
      <c r="A76" s="96" t="s">
        <v>5</v>
      </c>
      <c r="B76" s="37">
        <v>33719.004694835654</v>
      </c>
      <c r="C76" s="37">
        <v>35109</v>
      </c>
      <c r="D76" s="37">
        <v>35760</v>
      </c>
      <c r="E76" s="37">
        <v>36556</v>
      </c>
      <c r="F76" s="100" t="s">
        <v>8</v>
      </c>
      <c r="H76" s="132"/>
      <c r="I76" s="132"/>
      <c r="N76" s="21"/>
    </row>
    <row r="77" spans="1:14" ht="15.75">
      <c r="A77" s="97" t="s">
        <v>9</v>
      </c>
      <c r="B77" s="37">
        <v>129944.1705284163</v>
      </c>
      <c r="C77" s="35">
        <v>140319</v>
      </c>
      <c r="D77" s="35">
        <v>131012</v>
      </c>
      <c r="E77" s="37">
        <v>150896</v>
      </c>
      <c r="F77" s="101" t="s">
        <v>167</v>
      </c>
      <c r="H77" s="132"/>
      <c r="I77" s="132"/>
      <c r="N77" s="21"/>
    </row>
    <row r="78" spans="1:14" ht="15.75">
      <c r="A78" s="97" t="s">
        <v>12</v>
      </c>
      <c r="B78" s="37">
        <v>27208.840425531915</v>
      </c>
      <c r="C78" s="35">
        <v>28997</v>
      </c>
      <c r="D78" s="35">
        <v>30684</v>
      </c>
      <c r="E78" s="37">
        <v>31690</v>
      </c>
      <c r="F78" s="101" t="s">
        <v>14</v>
      </c>
      <c r="H78" s="132"/>
      <c r="I78" s="132"/>
      <c r="N78" s="21"/>
    </row>
    <row r="79" spans="1:14" ht="15.75">
      <c r="A79" s="97" t="s">
        <v>15</v>
      </c>
      <c r="B79" s="37">
        <v>28268.507132880728</v>
      </c>
      <c r="C79" s="35">
        <v>26792</v>
      </c>
      <c r="D79" s="35">
        <v>31605</v>
      </c>
      <c r="E79" s="37">
        <v>35006</v>
      </c>
      <c r="F79" s="101" t="s">
        <v>17</v>
      </c>
      <c r="H79" s="132"/>
      <c r="I79" s="132"/>
      <c r="N79" s="21"/>
    </row>
    <row r="80" spans="1:14" ht="15.75">
      <c r="A80" s="97" t="s">
        <v>18</v>
      </c>
      <c r="B80" s="37">
        <v>29175.333333333332</v>
      </c>
      <c r="C80" s="35">
        <v>30602</v>
      </c>
      <c r="D80" s="35">
        <v>31960</v>
      </c>
      <c r="E80" s="37">
        <v>33086</v>
      </c>
      <c r="F80" s="101" t="s">
        <v>20</v>
      </c>
      <c r="H80" s="132"/>
      <c r="I80" s="132"/>
      <c r="N80" s="21"/>
    </row>
    <row r="81" spans="1:14" ht="15.75">
      <c r="A81" s="97" t="s">
        <v>132</v>
      </c>
      <c r="B81" s="37">
        <v>119.39</v>
      </c>
      <c r="C81" s="35"/>
      <c r="D81" s="35">
        <v>129</v>
      </c>
      <c r="E81" s="37">
        <v>138</v>
      </c>
      <c r="F81" s="101" t="s">
        <v>26</v>
      </c>
      <c r="H81" s="132"/>
      <c r="I81" s="132"/>
      <c r="N81" s="21"/>
    </row>
    <row r="82" spans="1:14" ht="15.75">
      <c r="A82" s="97" t="s">
        <v>21</v>
      </c>
      <c r="B82" s="37">
        <v>1871.9812063920776</v>
      </c>
      <c r="C82" s="35"/>
      <c r="D82" s="35">
        <v>1748</v>
      </c>
      <c r="E82" s="37">
        <v>1988</v>
      </c>
      <c r="F82" s="101" t="s">
        <v>24</v>
      </c>
      <c r="H82" s="132"/>
      <c r="I82" s="132"/>
      <c r="N82" s="21"/>
    </row>
    <row r="83" spans="1:14" ht="15.75">
      <c r="A83" s="97" t="s">
        <v>27</v>
      </c>
      <c r="B83" s="37">
        <v>231505.37777777776</v>
      </c>
      <c r="C83" s="35">
        <v>230786</v>
      </c>
      <c r="D83" s="35">
        <v>236376</v>
      </c>
      <c r="E83" s="37">
        <v>241862</v>
      </c>
      <c r="F83" s="101" t="s">
        <v>30</v>
      </c>
      <c r="H83" s="132"/>
      <c r="I83" s="132"/>
      <c r="N83" s="21"/>
    </row>
    <row r="84" spans="1:14" ht="15.75">
      <c r="A84" s="97" t="s">
        <v>31</v>
      </c>
      <c r="B84" s="37">
        <v>26556.404326231186</v>
      </c>
      <c r="C84" s="35">
        <v>27669</v>
      </c>
      <c r="D84" s="35">
        <v>28494</v>
      </c>
      <c r="E84" s="37">
        <v>29211</v>
      </c>
      <c r="F84" s="101" t="s">
        <v>34</v>
      </c>
      <c r="H84" s="132"/>
      <c r="I84" s="132"/>
      <c r="N84" s="21"/>
    </row>
    <row r="85" spans="1:14" ht="15.75">
      <c r="A85" s="97" t="s">
        <v>122</v>
      </c>
      <c r="B85" s="37">
        <v>10742.907999999999</v>
      </c>
      <c r="C85" s="35"/>
      <c r="D85" s="35">
        <v>10743</v>
      </c>
      <c r="E85" s="37">
        <v>10743</v>
      </c>
      <c r="F85" s="101" t="s">
        <v>166</v>
      </c>
      <c r="H85" s="132"/>
      <c r="I85" s="132"/>
      <c r="N85" s="21"/>
    </row>
    <row r="86" spans="1:14" ht="15.75">
      <c r="A86" s="97" t="s">
        <v>38</v>
      </c>
      <c r="B86" s="37">
        <v>2123.52</v>
      </c>
      <c r="C86" s="35"/>
      <c r="D86" s="35">
        <v>3152</v>
      </c>
      <c r="E86" s="37">
        <v>3616</v>
      </c>
      <c r="F86" s="101" t="s">
        <v>103</v>
      </c>
      <c r="H86" s="132"/>
      <c r="I86" s="132"/>
      <c r="N86" s="21"/>
    </row>
    <row r="87" spans="1:14" ht="15.75">
      <c r="A87" s="97" t="s">
        <v>42</v>
      </c>
      <c r="B87" s="37">
        <v>6997.333333333333</v>
      </c>
      <c r="C87" s="35">
        <v>736</v>
      </c>
      <c r="D87" s="35">
        <v>0</v>
      </c>
      <c r="E87" s="37">
        <v>0</v>
      </c>
      <c r="F87" s="101" t="s">
        <v>44</v>
      </c>
      <c r="H87" s="132"/>
      <c r="I87" s="132"/>
      <c r="N87" s="21"/>
    </row>
    <row r="88" spans="1:14" ht="15.75">
      <c r="A88" s="97" t="s">
        <v>120</v>
      </c>
      <c r="B88" s="37">
        <v>23617.119333333336</v>
      </c>
      <c r="C88" s="35">
        <v>28207</v>
      </c>
      <c r="D88" s="35">
        <v>31332</v>
      </c>
      <c r="E88" s="37">
        <v>35425</v>
      </c>
      <c r="F88" s="101" t="s">
        <v>47</v>
      </c>
      <c r="H88" s="132"/>
      <c r="I88" s="132"/>
      <c r="N88" s="21"/>
    </row>
    <row r="89" spans="1:14" ht="15.75">
      <c r="A89" s="97" t="s">
        <v>48</v>
      </c>
      <c r="B89" s="37">
        <v>2681.5</v>
      </c>
      <c r="C89" s="35"/>
      <c r="D89" s="35">
        <v>2756</v>
      </c>
      <c r="E89" s="37">
        <v>2717</v>
      </c>
      <c r="F89" s="101" t="s">
        <v>50</v>
      </c>
      <c r="H89" s="132"/>
      <c r="I89" s="132"/>
      <c r="N89" s="21"/>
    </row>
    <row r="90" spans="1:14" ht="15.75">
      <c r="A90" s="97" t="s">
        <v>51</v>
      </c>
      <c r="B90" s="37">
        <v>33871.74906959707</v>
      </c>
      <c r="C90" s="35">
        <v>32743</v>
      </c>
      <c r="D90" s="35">
        <v>31061</v>
      </c>
      <c r="E90" s="37">
        <v>28627</v>
      </c>
      <c r="F90" s="101" t="s">
        <v>53</v>
      </c>
      <c r="H90" s="132"/>
      <c r="I90" s="132"/>
      <c r="N90" s="21"/>
    </row>
    <row r="91" spans="1:14" ht="15.75">
      <c r="A91" s="97" t="s">
        <v>54</v>
      </c>
      <c r="B91" s="37">
        <v>14959.042288108954</v>
      </c>
      <c r="C91" s="35">
        <v>14742</v>
      </c>
      <c r="D91" s="35">
        <v>14904</v>
      </c>
      <c r="E91" s="37">
        <v>14138</v>
      </c>
      <c r="F91" s="101" t="s">
        <v>56</v>
      </c>
      <c r="H91" s="132"/>
      <c r="I91" s="132"/>
      <c r="N91" s="21"/>
    </row>
    <row r="92" spans="1:14" ht="15.75">
      <c r="A92" s="97" t="s">
        <v>57</v>
      </c>
      <c r="B92" s="37">
        <v>63645.32266393071</v>
      </c>
      <c r="C92" s="35">
        <v>66178</v>
      </c>
      <c r="D92" s="35">
        <v>68020</v>
      </c>
      <c r="E92" s="37">
        <v>17752</v>
      </c>
      <c r="F92" s="101" t="s">
        <v>59</v>
      </c>
      <c r="H92" s="132"/>
      <c r="I92" s="132"/>
      <c r="N92" s="21"/>
    </row>
    <row r="93" spans="1:14" ht="15.75">
      <c r="A93" s="97" t="s">
        <v>60</v>
      </c>
      <c r="B93" s="37">
        <v>18461.897000000001</v>
      </c>
      <c r="C93" s="35">
        <v>18461.897000000001</v>
      </c>
      <c r="D93" s="35">
        <v>18462</v>
      </c>
      <c r="E93" s="35">
        <v>18462</v>
      </c>
      <c r="F93" s="101" t="s">
        <v>62</v>
      </c>
      <c r="H93" s="132"/>
      <c r="I93" s="132"/>
      <c r="N93" s="21"/>
    </row>
    <row r="94" spans="1:14" ht="15.75">
      <c r="A94" s="97" t="s">
        <v>63</v>
      </c>
      <c r="B94" s="37">
        <v>109456.33333333333</v>
      </c>
      <c r="C94" s="35">
        <v>116385</v>
      </c>
      <c r="D94" s="35">
        <v>126639</v>
      </c>
      <c r="E94" s="37">
        <v>132477</v>
      </c>
      <c r="F94" s="101" t="s">
        <v>65</v>
      </c>
      <c r="H94" s="132"/>
      <c r="I94" s="132"/>
      <c r="N94" s="21"/>
    </row>
    <row r="95" spans="1:14" ht="15.75">
      <c r="A95" s="97" t="s">
        <v>66</v>
      </c>
      <c r="B95" s="37">
        <v>60558.337106180472</v>
      </c>
      <c r="C95" s="35">
        <v>64227</v>
      </c>
      <c r="D95" s="35">
        <v>66551</v>
      </c>
      <c r="E95" s="37">
        <v>72273</v>
      </c>
      <c r="F95" s="101" t="s">
        <v>68</v>
      </c>
      <c r="H95" s="132"/>
      <c r="I95" s="132"/>
      <c r="N95" s="21"/>
    </row>
    <row r="96" spans="1:14" ht="15.75">
      <c r="A96" s="97" t="s">
        <v>69</v>
      </c>
      <c r="B96" s="37">
        <v>7078.9053333333331</v>
      </c>
      <c r="C96" s="35">
        <v>7408</v>
      </c>
      <c r="D96" s="35">
        <v>8995</v>
      </c>
      <c r="E96" s="37">
        <v>9973</v>
      </c>
      <c r="F96" s="101" t="s">
        <v>72</v>
      </c>
      <c r="H96" s="132"/>
      <c r="I96" s="132"/>
      <c r="N96" s="21"/>
    </row>
    <row r="97" spans="1:14" ht="16.5" thickBot="1">
      <c r="A97" s="98" t="s">
        <v>77</v>
      </c>
      <c r="B97" s="37">
        <v>2591.0444666666667</v>
      </c>
      <c r="C97" s="36">
        <v>2313</v>
      </c>
      <c r="D97" s="36">
        <v>1942</v>
      </c>
      <c r="E97" s="37">
        <v>1942</v>
      </c>
      <c r="F97" s="102" t="s">
        <v>78</v>
      </c>
      <c r="H97" s="132"/>
      <c r="I97" s="132"/>
      <c r="N97" s="21"/>
    </row>
    <row r="98" spans="1:14" ht="16.5" thickBot="1">
      <c r="A98" s="99" t="s">
        <v>145</v>
      </c>
      <c r="B98" s="99">
        <v>861324.5882844188</v>
      </c>
      <c r="C98" s="103">
        <v>873692.897</v>
      </c>
      <c r="D98" s="103">
        <v>933047.31206544419</v>
      </c>
      <c r="E98" s="103">
        <f>SUM(E76:E97)</f>
        <v>908578</v>
      </c>
      <c r="F98" s="104" t="s">
        <v>140</v>
      </c>
      <c r="H98" s="133"/>
      <c r="I98" s="133"/>
      <c r="N98" s="21"/>
    </row>
    <row r="99" spans="1:14" ht="16.5" thickBot="1">
      <c r="A99" s="99" t="s">
        <v>133</v>
      </c>
      <c r="B99" s="103"/>
      <c r="C99" s="103">
        <v>32943943.329907961</v>
      </c>
      <c r="D99" s="103">
        <v>36470161.575036421</v>
      </c>
      <c r="E99" s="103">
        <v>34707052.452472195</v>
      </c>
      <c r="F99" s="105" t="s">
        <v>136</v>
      </c>
      <c r="H99" s="133"/>
      <c r="I99" s="133"/>
      <c r="N99" s="21"/>
    </row>
    <row r="100" spans="1:14">
      <c r="A100" s="16" t="s">
        <v>146</v>
      </c>
      <c r="B100" s="16"/>
      <c r="C100" s="16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</row>
    <row r="101" spans="1:14">
      <c r="A101" s="17" t="s">
        <v>121</v>
      </c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</row>
    <row r="102" spans="1:14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</row>
    <row r="103" spans="1:14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</row>
    <row r="104" spans="1:14" ht="28.5" customHeight="1">
      <c r="A104" s="293" t="s">
        <v>218</v>
      </c>
      <c r="B104" s="293"/>
      <c r="C104" s="293"/>
      <c r="D104" s="293"/>
      <c r="E104" s="293"/>
      <c r="F104" s="293"/>
      <c r="G104" s="18"/>
      <c r="H104" s="18"/>
      <c r="I104" s="18"/>
      <c r="J104" s="18"/>
      <c r="K104" s="18"/>
      <c r="L104" s="18"/>
      <c r="M104" s="18"/>
      <c r="N104" s="21"/>
    </row>
    <row r="105" spans="1:14" ht="15.75" customHeight="1">
      <c r="A105" s="294" t="s">
        <v>219</v>
      </c>
      <c r="B105" s="294"/>
      <c r="C105" s="294"/>
      <c r="D105" s="294"/>
      <c r="E105" s="294"/>
      <c r="F105" s="294"/>
      <c r="G105" s="18"/>
      <c r="H105" s="18"/>
      <c r="I105" s="18"/>
      <c r="J105" s="18"/>
      <c r="K105" s="18"/>
      <c r="L105" s="18"/>
      <c r="M105" s="18"/>
      <c r="N105" s="21"/>
    </row>
    <row r="106" spans="1:14" ht="15.75" customHeight="1" thickBot="1">
      <c r="A106" t="s">
        <v>135</v>
      </c>
      <c r="B106" s="18"/>
      <c r="C106" s="18"/>
      <c r="D106" s="18"/>
      <c r="E106" s="291" t="s">
        <v>111</v>
      </c>
      <c r="F106" s="291"/>
      <c r="G106" s="18"/>
      <c r="H106" s="18"/>
      <c r="I106" s="18"/>
      <c r="J106" s="18"/>
      <c r="K106" s="18"/>
      <c r="L106" s="18"/>
      <c r="M106" s="18"/>
      <c r="N106" s="21"/>
    </row>
    <row r="107" spans="1:14" ht="32.25" thickBot="1">
      <c r="A107" s="92" t="s">
        <v>119</v>
      </c>
      <c r="B107" s="94" t="s">
        <v>190</v>
      </c>
      <c r="C107" s="94">
        <v>2018</v>
      </c>
      <c r="D107" s="94">
        <v>2019</v>
      </c>
      <c r="E107" s="94">
        <v>2020</v>
      </c>
      <c r="F107" s="95" t="s">
        <v>3</v>
      </c>
      <c r="N107" s="21"/>
    </row>
    <row r="108" spans="1:14" ht="15.75">
      <c r="A108" s="96" t="s">
        <v>5</v>
      </c>
      <c r="B108" s="37">
        <v>614.31924877934864</v>
      </c>
      <c r="C108" s="37">
        <v>611.40845056340004</v>
      </c>
      <c r="D108" s="37">
        <v>655</v>
      </c>
      <c r="E108" s="37">
        <v>681</v>
      </c>
      <c r="F108" s="100" t="s">
        <v>8</v>
      </c>
      <c r="N108" s="21"/>
    </row>
    <row r="109" spans="1:14" ht="15.75">
      <c r="A109" s="97" t="s">
        <v>9</v>
      </c>
      <c r="B109" s="37">
        <v>124823.86033330001</v>
      </c>
      <c r="C109" s="35">
        <v>139528.55499989999</v>
      </c>
      <c r="D109" s="35">
        <v>184790</v>
      </c>
      <c r="E109" s="37">
        <v>203728</v>
      </c>
      <c r="F109" s="101" t="s">
        <v>167</v>
      </c>
      <c r="N109" s="21"/>
    </row>
    <row r="110" spans="1:14" ht="15.75">
      <c r="A110" s="97" t="s">
        <v>12</v>
      </c>
      <c r="B110" s="37">
        <v>19193.971631205666</v>
      </c>
      <c r="C110" s="35">
        <v>19344.414893616999</v>
      </c>
      <c r="D110" s="35">
        <v>19147</v>
      </c>
      <c r="E110" s="37">
        <v>18942</v>
      </c>
      <c r="F110" s="101" t="s">
        <v>14</v>
      </c>
      <c r="N110" s="21"/>
    </row>
    <row r="111" spans="1:14" ht="15.75">
      <c r="A111" s="97" t="s">
        <v>15</v>
      </c>
      <c r="B111" s="37">
        <v>471.73677152946448</v>
      </c>
      <c r="C111" s="35">
        <v>453.51322468609999</v>
      </c>
      <c r="D111" s="35">
        <v>526</v>
      </c>
      <c r="E111" s="37">
        <v>603</v>
      </c>
      <c r="F111" s="101" t="s">
        <v>17</v>
      </c>
      <c r="N111" s="21"/>
    </row>
    <row r="112" spans="1:14" ht="15.75">
      <c r="A112" s="97" t="s">
        <v>18</v>
      </c>
      <c r="B112" s="37">
        <v>2166.6743944149998</v>
      </c>
      <c r="C112" s="35">
        <v>2739.0231832449999</v>
      </c>
      <c r="D112" s="35">
        <v>2708</v>
      </c>
      <c r="E112" s="37">
        <v>2723</v>
      </c>
      <c r="F112" s="101" t="s">
        <v>20</v>
      </c>
      <c r="N112" s="21"/>
    </row>
    <row r="113" spans="1:14" ht="15.75">
      <c r="A113" s="97" t="s">
        <v>132</v>
      </c>
      <c r="B113" s="37" t="s">
        <v>101</v>
      </c>
      <c r="C113" s="35" t="s">
        <v>101</v>
      </c>
      <c r="D113" s="35" t="s">
        <v>101</v>
      </c>
      <c r="E113" s="35" t="s">
        <v>101</v>
      </c>
      <c r="F113" s="101" t="s">
        <v>26</v>
      </c>
      <c r="N113" s="21"/>
    </row>
    <row r="114" spans="1:14" ht="15.75">
      <c r="A114" s="97" t="s">
        <v>21</v>
      </c>
      <c r="B114" s="37" t="s">
        <v>101</v>
      </c>
      <c r="C114" s="35" t="s">
        <v>101</v>
      </c>
      <c r="D114" s="35" t="s">
        <v>101</v>
      </c>
      <c r="E114" s="35" t="s">
        <v>101</v>
      </c>
      <c r="F114" s="101" t="s">
        <v>24</v>
      </c>
      <c r="N114" s="21"/>
    </row>
    <row r="115" spans="1:14" ht="15.75">
      <c r="A115" s="97" t="s">
        <v>27</v>
      </c>
      <c r="B115" s="37">
        <v>86211.242524764544</v>
      </c>
      <c r="C115" s="35">
        <v>105063.32757429359</v>
      </c>
      <c r="D115" s="35">
        <v>123904</v>
      </c>
      <c r="E115" s="37">
        <v>128759</v>
      </c>
      <c r="F115" s="101" t="s">
        <v>30</v>
      </c>
      <c r="N115" s="21"/>
    </row>
    <row r="116" spans="1:14" ht="15.75">
      <c r="A116" s="97" t="s">
        <v>31</v>
      </c>
      <c r="B116" s="37" t="s">
        <v>101</v>
      </c>
      <c r="C116" s="37" t="s">
        <v>101</v>
      </c>
      <c r="D116" s="37" t="s">
        <v>101</v>
      </c>
      <c r="E116" s="37" t="s">
        <v>101</v>
      </c>
      <c r="F116" s="101" t="s">
        <v>34</v>
      </c>
      <c r="N116" s="21"/>
    </row>
    <row r="117" spans="1:14" ht="15.75">
      <c r="A117" s="97" t="s">
        <v>35</v>
      </c>
      <c r="B117" s="37">
        <v>5</v>
      </c>
      <c r="C117" s="35">
        <v>5</v>
      </c>
      <c r="D117" s="35">
        <v>5</v>
      </c>
      <c r="E117" s="37">
        <v>5</v>
      </c>
      <c r="F117" s="101" t="s">
        <v>166</v>
      </c>
      <c r="N117" s="21"/>
    </row>
    <row r="118" spans="1:14" ht="15.75">
      <c r="A118" s="97" t="s">
        <v>38</v>
      </c>
      <c r="B118" s="37" t="s">
        <v>101</v>
      </c>
      <c r="C118" s="37" t="s">
        <v>101</v>
      </c>
      <c r="D118" s="37" t="s">
        <v>101</v>
      </c>
      <c r="E118" s="37" t="s">
        <v>101</v>
      </c>
      <c r="F118" s="101" t="s">
        <v>103</v>
      </c>
      <c r="N118" s="21"/>
    </row>
    <row r="119" spans="1:14" ht="15.75">
      <c r="A119" s="97" t="s">
        <v>42</v>
      </c>
      <c r="B119" s="37">
        <v>2522.7666666666669</v>
      </c>
      <c r="C119" s="35">
        <v>2674.3</v>
      </c>
      <c r="D119" s="35">
        <v>2869</v>
      </c>
      <c r="E119" s="37">
        <v>3017</v>
      </c>
      <c r="F119" s="101" t="s">
        <v>44</v>
      </c>
      <c r="N119" s="21"/>
    </row>
    <row r="120" spans="1:14" ht="15.75">
      <c r="A120" s="97" t="s">
        <v>120</v>
      </c>
      <c r="B120" s="37">
        <v>9014.3213333333333</v>
      </c>
      <c r="C120" s="35">
        <v>10876.216</v>
      </c>
      <c r="D120" s="35">
        <v>11992</v>
      </c>
      <c r="E120" s="37">
        <v>13247</v>
      </c>
      <c r="F120" s="101" t="s">
        <v>47</v>
      </c>
      <c r="N120" s="21"/>
    </row>
    <row r="121" spans="1:14" ht="15.75">
      <c r="A121" s="97" t="s">
        <v>48</v>
      </c>
      <c r="B121" s="37">
        <v>382.33333333333331</v>
      </c>
      <c r="C121" s="35">
        <v>325</v>
      </c>
      <c r="D121" s="35">
        <v>269</v>
      </c>
      <c r="E121" s="37">
        <v>254</v>
      </c>
      <c r="F121" s="101" t="s">
        <v>50</v>
      </c>
      <c r="N121" s="21"/>
    </row>
    <row r="122" spans="1:14" ht="15.75">
      <c r="A122" s="97" t="s">
        <v>51</v>
      </c>
      <c r="B122" s="37">
        <v>48133.920901098893</v>
      </c>
      <c r="C122" s="35">
        <v>40329.670329670298</v>
      </c>
      <c r="D122" s="35">
        <v>44780</v>
      </c>
      <c r="E122" s="37">
        <v>47510</v>
      </c>
      <c r="F122" s="101" t="s">
        <v>53</v>
      </c>
      <c r="N122" s="21"/>
    </row>
    <row r="123" spans="1:14" ht="15.75">
      <c r="A123" s="97" t="s">
        <v>54</v>
      </c>
      <c r="B123" s="37">
        <v>31222.867046908414</v>
      </c>
      <c r="C123" s="35">
        <v>32816.653905452098</v>
      </c>
      <c r="D123" s="35">
        <v>32997</v>
      </c>
      <c r="E123" s="37">
        <v>34328</v>
      </c>
      <c r="F123" s="101" t="s">
        <v>56</v>
      </c>
      <c r="N123" s="21"/>
    </row>
    <row r="124" spans="1:14" ht="15.75">
      <c r="A124" s="97" t="s">
        <v>57</v>
      </c>
      <c r="B124" s="37">
        <v>14280.515455422375</v>
      </c>
      <c r="C124" s="35">
        <v>15608.0854618878</v>
      </c>
      <c r="D124" s="35">
        <v>15931</v>
      </c>
      <c r="E124" s="37">
        <v>3952</v>
      </c>
      <c r="F124" s="101" t="s">
        <v>59</v>
      </c>
      <c r="N124" s="21"/>
    </row>
    <row r="125" spans="1:14" ht="15.75">
      <c r="A125" s="97" t="s">
        <v>63</v>
      </c>
      <c r="B125" s="37">
        <v>7467.666666666667</v>
      </c>
      <c r="C125" s="35">
        <v>7750</v>
      </c>
      <c r="D125" s="35">
        <v>8155</v>
      </c>
      <c r="E125" s="37">
        <v>8481</v>
      </c>
      <c r="F125" s="101" t="s">
        <v>65</v>
      </c>
      <c r="N125" s="21"/>
    </row>
    <row r="126" spans="1:14" ht="15.75">
      <c r="A126" s="97" t="s">
        <v>66</v>
      </c>
      <c r="B126" s="37">
        <v>5504.3779717672596</v>
      </c>
      <c r="C126" s="35">
        <v>5418.2168783650004</v>
      </c>
      <c r="D126" s="35">
        <v>6447</v>
      </c>
      <c r="E126" s="37">
        <v>7630</v>
      </c>
      <c r="F126" s="101" t="s">
        <v>68</v>
      </c>
      <c r="N126" s="21"/>
    </row>
    <row r="127" spans="1:14" ht="15.75">
      <c r="A127" s="97" t="s">
        <v>69</v>
      </c>
      <c r="B127" s="37">
        <v>82.34999999999998</v>
      </c>
      <c r="C127" s="35">
        <v>87.995999999999995</v>
      </c>
      <c r="D127" s="35">
        <v>93</v>
      </c>
      <c r="E127" s="37">
        <v>99</v>
      </c>
      <c r="F127" s="101" t="s">
        <v>72</v>
      </c>
      <c r="N127" s="21"/>
    </row>
    <row r="128" spans="1:14" ht="16.5" thickBot="1">
      <c r="A128" s="97" t="s">
        <v>77</v>
      </c>
      <c r="B128" s="37">
        <v>664.67188888889996</v>
      </c>
      <c r="C128" s="35">
        <v>668.94266666670001</v>
      </c>
      <c r="D128" s="35">
        <v>672</v>
      </c>
      <c r="E128" s="37">
        <v>672</v>
      </c>
      <c r="F128" s="101" t="s">
        <v>78</v>
      </c>
      <c r="N128" s="21"/>
    </row>
    <row r="129" spans="1:14" ht="16.5" thickBot="1">
      <c r="A129" s="99" t="s">
        <v>145</v>
      </c>
      <c r="B129" s="99">
        <v>352759.26283474657</v>
      </c>
      <c r="C129" s="103">
        <v>384300.32356834708</v>
      </c>
      <c r="D129" s="103">
        <v>425995.26121216518</v>
      </c>
      <c r="E129" s="103">
        <f>SUM(E108:E128)</f>
        <v>474631</v>
      </c>
      <c r="F129" s="104" t="s">
        <v>140</v>
      </c>
      <c r="N129" s="21"/>
    </row>
    <row r="130" spans="1:14" ht="16.5" thickBot="1">
      <c r="A130" s="99" t="s">
        <v>133</v>
      </c>
      <c r="B130" s="103"/>
      <c r="C130" s="103">
        <v>31507548.62866471</v>
      </c>
      <c r="D130" s="103">
        <v>34571124.321563274</v>
      </c>
      <c r="E130" s="103">
        <v>33039336.475113992</v>
      </c>
      <c r="F130" s="104" t="s">
        <v>136</v>
      </c>
      <c r="N130" s="21"/>
    </row>
    <row r="131" spans="1:14">
      <c r="A131" s="16" t="s">
        <v>146</v>
      </c>
      <c r="B131" s="16"/>
      <c r="C131" s="16"/>
      <c r="D131" s="21"/>
      <c r="E131" s="21"/>
      <c r="G131" s="21"/>
      <c r="H131" s="21"/>
      <c r="I131" s="21"/>
      <c r="J131" s="21"/>
      <c r="K131" s="21"/>
      <c r="L131" s="21"/>
      <c r="M131" s="21"/>
      <c r="N131" s="21"/>
    </row>
    <row r="132" spans="1:14">
      <c r="A132" s="17" t="s">
        <v>121</v>
      </c>
      <c r="B132" s="21"/>
      <c r="C132" s="21"/>
      <c r="D132" s="21"/>
      <c r="E132" s="21"/>
      <c r="G132" s="21"/>
      <c r="H132" s="21"/>
      <c r="I132" s="21"/>
      <c r="J132" s="21"/>
      <c r="K132" s="21"/>
      <c r="L132" s="21"/>
      <c r="M132" s="21"/>
      <c r="N132" s="21"/>
    </row>
  </sheetData>
  <mergeCells count="12">
    <mergeCell ref="E106:F106"/>
    <mergeCell ref="A2:F2"/>
    <mergeCell ref="A1:F1"/>
    <mergeCell ref="A40:F40"/>
    <mergeCell ref="A41:F41"/>
    <mergeCell ref="A73:F73"/>
    <mergeCell ref="A104:F104"/>
    <mergeCell ref="A105:F105"/>
    <mergeCell ref="A72:E72"/>
    <mergeCell ref="E3:F3"/>
    <mergeCell ref="E42:F42"/>
    <mergeCell ref="E74:F74"/>
  </mergeCells>
  <conditionalFormatting sqref="A5:A26 H5:I28 A44:A67 A76:A97 H76:I99 C76:D97 A108:A130 C108:D115 H108:H130 E93 E129 C99:D99 C98:E98 C117:D117 C119:D130 E113:E114 B116:E116">
    <cfRule type="cellIs" dxfId="43" priority="63" operator="lessThan">
      <formula>0</formula>
    </cfRule>
  </conditionalFormatting>
  <conditionalFormatting sqref="H5:I28 F5:F28 F44:F67 H76:I99 F76:F99 C76:D97 H108:H130 F108:F130 C108:D115 E93 E129 C99:D99 C98:E98 C117:D117 C119:D130 E113:E114 B116:E116">
    <cfRule type="cellIs" dxfId="42" priority="62" operator="lessThan">
      <formula>0</formula>
    </cfRule>
  </conditionalFormatting>
  <conditionalFormatting sqref="B99">
    <cfRule type="cellIs" dxfId="41" priority="43" operator="lessThan">
      <formula>0</formula>
    </cfRule>
  </conditionalFormatting>
  <conditionalFormatting sqref="B99">
    <cfRule type="cellIs" dxfId="40" priority="42" operator="lessThan">
      <formula>0</formula>
    </cfRule>
  </conditionalFormatting>
  <conditionalFormatting sqref="E76:E92 E94:E97">
    <cfRule type="cellIs" dxfId="39" priority="39" operator="lessThan">
      <formula>0</formula>
    </cfRule>
  </conditionalFormatting>
  <conditionalFormatting sqref="E76:E92 E94:E97">
    <cfRule type="cellIs" dxfId="38" priority="38" operator="lessThan">
      <formula>0</formula>
    </cfRule>
  </conditionalFormatting>
  <conditionalFormatting sqref="B76:B97">
    <cfRule type="cellIs" dxfId="37" priority="37" operator="lessThan">
      <formula>0</formula>
    </cfRule>
  </conditionalFormatting>
  <conditionalFormatting sqref="B76:B97">
    <cfRule type="cellIs" dxfId="36" priority="36" operator="lessThan">
      <formula>0</formula>
    </cfRule>
  </conditionalFormatting>
  <conditionalFormatting sqref="E99">
    <cfRule type="cellIs" dxfId="35" priority="35" operator="lessThan">
      <formula>0</formula>
    </cfRule>
  </conditionalFormatting>
  <conditionalFormatting sqref="E99">
    <cfRule type="cellIs" dxfId="34" priority="34" operator="lessThan">
      <formula>0</formula>
    </cfRule>
  </conditionalFormatting>
  <conditionalFormatting sqref="B108:B115 B117 B119:B128">
    <cfRule type="cellIs" dxfId="33" priority="33" operator="lessThan">
      <formula>0</formula>
    </cfRule>
  </conditionalFormatting>
  <conditionalFormatting sqref="B108:B115 B117 B119:B128">
    <cfRule type="cellIs" dxfId="32" priority="32" operator="lessThan">
      <formula>0</formula>
    </cfRule>
  </conditionalFormatting>
  <conditionalFormatting sqref="B130">
    <cfRule type="cellIs" dxfId="31" priority="31" operator="lessThan">
      <formula>0</formula>
    </cfRule>
  </conditionalFormatting>
  <conditionalFormatting sqref="B130">
    <cfRule type="cellIs" dxfId="30" priority="30" operator="lessThan">
      <formula>0</formula>
    </cfRule>
  </conditionalFormatting>
  <conditionalFormatting sqref="E108:E112 B118:D118 D116 E115:E128">
    <cfRule type="cellIs" dxfId="29" priority="29" operator="lessThan">
      <formula>0</formula>
    </cfRule>
  </conditionalFormatting>
  <conditionalFormatting sqref="E108:E112 B118:D118 D116 E115:E128">
    <cfRule type="cellIs" dxfId="28" priority="28" operator="lessThan">
      <formula>0</formula>
    </cfRule>
  </conditionalFormatting>
  <conditionalFormatting sqref="E130">
    <cfRule type="cellIs" dxfId="27" priority="27" operator="lessThan">
      <formula>0</formula>
    </cfRule>
  </conditionalFormatting>
  <conditionalFormatting sqref="E130">
    <cfRule type="cellIs" dxfId="26" priority="26" operator="lessThan">
      <formula>0</formula>
    </cfRule>
  </conditionalFormatting>
  <conditionalFormatting sqref="B129">
    <cfRule type="cellIs" dxfId="25" priority="25" operator="lessThan">
      <formula>0</formula>
    </cfRule>
  </conditionalFormatting>
  <conditionalFormatting sqref="C5:D13 C23:D26 C15:D21 C28:E28">
    <cfRule type="cellIs" dxfId="24" priority="24" operator="lessThan">
      <formula>0</formula>
    </cfRule>
  </conditionalFormatting>
  <conditionalFormatting sqref="C5:D13 C23:D26 C15:D21 C28:E28">
    <cfRule type="cellIs" dxfId="23" priority="23" operator="lessThan">
      <formula>0</formula>
    </cfRule>
  </conditionalFormatting>
  <conditionalFormatting sqref="B5:B26">
    <cfRule type="cellIs" dxfId="22" priority="22" operator="lessThan">
      <formula>0</formula>
    </cfRule>
  </conditionalFormatting>
  <conditionalFormatting sqref="B5:B26">
    <cfRule type="cellIs" dxfId="21" priority="21" operator="lessThan">
      <formula>0</formula>
    </cfRule>
  </conditionalFormatting>
  <conditionalFormatting sqref="E5:E26 C14:E14 C22:E22">
    <cfRule type="cellIs" dxfId="20" priority="20" operator="lessThan">
      <formula>0</formula>
    </cfRule>
  </conditionalFormatting>
  <conditionalFormatting sqref="E5:E26 C14:E14 C22:E22">
    <cfRule type="cellIs" dxfId="19" priority="19" operator="lessThan">
      <formula>0</formula>
    </cfRule>
  </conditionalFormatting>
  <conditionalFormatting sqref="C27:E27">
    <cfRule type="cellIs" dxfId="18" priority="18" operator="lessThan">
      <formula>0</formula>
    </cfRule>
  </conditionalFormatting>
  <conditionalFormatting sqref="C27:E27">
    <cfRule type="cellIs" dxfId="17" priority="17" operator="lessThan">
      <formula>0</formula>
    </cfRule>
  </conditionalFormatting>
  <conditionalFormatting sqref="B27:B28">
    <cfRule type="cellIs" dxfId="16" priority="16" operator="lessThan">
      <formula>0</formula>
    </cfRule>
  </conditionalFormatting>
  <conditionalFormatting sqref="B27:B28">
    <cfRule type="cellIs" dxfId="15" priority="15" operator="lessThan">
      <formula>0</formula>
    </cfRule>
  </conditionalFormatting>
  <conditionalFormatting sqref="C67:D67 E49:E50 E52:E54 C44:D58 C60:D65 C59">
    <cfRule type="cellIs" dxfId="14" priority="14" operator="lessThan">
      <formula>0</formula>
    </cfRule>
  </conditionalFormatting>
  <conditionalFormatting sqref="C67:D67 E49:E50 E52:E54 C44:D58 C60:D65 C59">
    <cfRule type="cellIs" dxfId="13" priority="13" operator="lessThan">
      <formula>0</formula>
    </cfRule>
  </conditionalFormatting>
  <conditionalFormatting sqref="B44:B65">
    <cfRule type="cellIs" dxfId="12" priority="12" operator="lessThan">
      <formula>0</formula>
    </cfRule>
  </conditionalFormatting>
  <conditionalFormatting sqref="B44:B65">
    <cfRule type="cellIs" dxfId="11" priority="11" operator="lessThan">
      <formula>0</formula>
    </cfRule>
  </conditionalFormatting>
  <conditionalFormatting sqref="E44:E48 E51 E55:E65">
    <cfRule type="cellIs" dxfId="10" priority="10" operator="lessThan">
      <formula>0</formula>
    </cfRule>
  </conditionalFormatting>
  <conditionalFormatting sqref="E44:E48 E51 E55:E65">
    <cfRule type="cellIs" dxfId="9" priority="9" operator="lessThan">
      <formula>0</formula>
    </cfRule>
  </conditionalFormatting>
  <conditionalFormatting sqref="C66:E66">
    <cfRule type="cellIs" dxfId="8" priority="8" operator="lessThan">
      <formula>0</formula>
    </cfRule>
  </conditionalFormatting>
  <conditionalFormatting sqref="C66:E66">
    <cfRule type="cellIs" dxfId="7" priority="7" operator="lessThan">
      <formula>0</formula>
    </cfRule>
  </conditionalFormatting>
  <conditionalFormatting sqref="B66:B67">
    <cfRule type="cellIs" dxfId="6" priority="6" operator="lessThan">
      <formula>0</formula>
    </cfRule>
  </conditionalFormatting>
  <conditionalFormatting sqref="B66:B67">
    <cfRule type="cellIs" dxfId="5" priority="5" operator="lessThan">
      <formula>0</formula>
    </cfRule>
  </conditionalFormatting>
  <conditionalFormatting sqref="E67">
    <cfRule type="cellIs" dxfId="4" priority="4" operator="lessThan">
      <formula>0</formula>
    </cfRule>
  </conditionalFormatting>
  <conditionalFormatting sqref="E67">
    <cfRule type="cellIs" dxfId="3" priority="3" operator="lessThan">
      <formula>0</formula>
    </cfRule>
  </conditionalFormatting>
  <conditionalFormatting sqref="D59">
    <cfRule type="cellIs" dxfId="2" priority="2" operator="lessThan">
      <formula>0</formula>
    </cfRule>
  </conditionalFormatting>
  <conditionalFormatting sqref="D59">
    <cfRule type="cellIs" dxfId="1" priority="1" operator="lessThan">
      <formula>0</formula>
    </cfRule>
  </conditionalFormatting>
  <pageMargins left="0.7" right="0.7" top="0.75" bottom="0.75" header="0.3" footer="0.3"/>
  <pageSetup paperSize="9" orientation="landscape" r:id="rId1"/>
  <ignoredErrors>
    <ignoredError sqref="E9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اسعار الصرف ج1</vt:lpstr>
      <vt:lpstr>السكان ح 2</vt:lpstr>
      <vt:lpstr>القوى العاملة ج3</vt:lpstr>
      <vt:lpstr>المساحة الجغرافية والمزروعة ج4</vt:lpstr>
      <vt:lpstr>استخدام الاراضي ج5</vt:lpstr>
      <vt:lpstr>ناتج محلي اجمالي وزراعي ج6</vt:lpstr>
      <vt:lpstr>متوسط نصيب الفردمن ناتج محلي ج7</vt:lpstr>
      <vt:lpstr>الاستثمارات الكلية والزراعية ج8</vt:lpstr>
      <vt:lpstr>تدفقات استثمارات اجنبية ج9-12 </vt:lpstr>
      <vt:lpstr>القروض والانفاق الحكومي 14-13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Amna Ibrahim</cp:lastModifiedBy>
  <cp:lastPrinted>2020-10-19T10:21:41Z</cp:lastPrinted>
  <dcterms:created xsi:type="dcterms:W3CDTF">2018-03-28T11:23:42Z</dcterms:created>
  <dcterms:modified xsi:type="dcterms:W3CDTF">2022-11-30T13:42:39Z</dcterms:modified>
</cp:coreProperties>
</file>